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NA Bank Open\Freezer alarms\"/>
    </mc:Choice>
  </mc:AlternateContent>
  <bookViews>
    <workbookView xWindow="0" yWindow="0" windowWidth="28800" windowHeight="13770"/>
  </bookViews>
  <sheets>
    <sheet name="Details" sheetId="5" r:id="rId1"/>
    <sheet name="Contact persons" sheetId="1" r:id="rId2"/>
    <sheet name="SMS warning" sheetId="4" r:id="rId3"/>
    <sheet name="Overview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4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5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D5" i="4"/>
  <c r="E5" i="4"/>
  <c r="F25" i="4"/>
  <c r="C25" i="4"/>
  <c r="B25" i="4"/>
  <c r="F24" i="4"/>
  <c r="C24" i="4"/>
  <c r="B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G10" i="1"/>
  <c r="H10" i="1"/>
  <c r="I10" i="1"/>
  <c r="J10" i="1"/>
  <c r="J4" i="1" l="1"/>
  <c r="G31" i="4"/>
  <c r="F31" i="4"/>
  <c r="E31" i="4"/>
  <c r="D31" i="4"/>
  <c r="C31" i="4"/>
  <c r="B31" i="4"/>
  <c r="G30" i="4"/>
  <c r="F30" i="4"/>
  <c r="E30" i="4"/>
  <c r="D30" i="4"/>
  <c r="C30" i="4"/>
  <c r="B30" i="4"/>
  <c r="D29" i="4"/>
  <c r="C29" i="4"/>
  <c r="G29" i="4"/>
  <c r="F29" i="4"/>
  <c r="E29" i="4"/>
  <c r="B29" i="4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I4" i="1"/>
  <c r="H4" i="1"/>
  <c r="G4" i="1"/>
  <c r="F20" i="4" l="1"/>
  <c r="F17" i="4"/>
  <c r="F19" i="4"/>
  <c r="F18" i="4"/>
  <c r="F6" i="4"/>
  <c r="F7" i="4"/>
  <c r="F5" i="4"/>
  <c r="F8" i="4"/>
  <c r="F9" i="4"/>
  <c r="F11" i="4"/>
  <c r="F16" i="4"/>
  <c r="F14" i="4"/>
  <c r="F23" i="4"/>
  <c r="F15" i="4"/>
  <c r="F13" i="4"/>
  <c r="F22" i="4"/>
  <c r="F10" i="4"/>
  <c r="F12" i="4"/>
  <c r="F21" i="4"/>
</calcChain>
</file>

<file path=xl/sharedStrings.xml><?xml version="1.0" encoding="utf-8"?>
<sst xmlns="http://schemas.openxmlformats.org/spreadsheetml/2006/main" count="481" uniqueCount="159">
  <si>
    <t>l.e.johannessen@nhm.uio.no</t>
  </si>
  <si>
    <t>j.a.anmarkrud@nhm.uio.no</t>
  </si>
  <si>
    <t>arild.johnsen@nhm.uio.no</t>
  </si>
  <si>
    <t>l.g.kvernstuen@nhm.uio.no</t>
  </si>
  <si>
    <t>Lars Erik Johannessen</t>
  </si>
  <si>
    <t>Jarl Andreas Anmarkrud</t>
  </si>
  <si>
    <t>Arild Johnsen</t>
  </si>
  <si>
    <t>Liv Guro Kvernstuen</t>
  </si>
  <si>
    <t>b.a.bjerke@nhm.uio.no</t>
  </si>
  <si>
    <t>Bjørn Aksel Bjerke</t>
  </si>
  <si>
    <t>359.01</t>
  </si>
  <si>
    <t>359.03</t>
  </si>
  <si>
    <t>359.04</t>
  </si>
  <si>
    <t>359.02</t>
  </si>
  <si>
    <t>352.01</t>
  </si>
  <si>
    <t>353.01</t>
  </si>
  <si>
    <t>LEJ</t>
  </si>
  <si>
    <t>JAA</t>
  </si>
  <si>
    <t>AJ</t>
  </si>
  <si>
    <t>LGK</t>
  </si>
  <si>
    <t>BAB</t>
  </si>
  <si>
    <t>TØ05=359.01-GF801</t>
  </si>
  <si>
    <t>Bank01</t>
  </si>
  <si>
    <t>Dyrestallen</t>
  </si>
  <si>
    <t>TØ05=359.01-GF802</t>
  </si>
  <si>
    <t>Bank02</t>
  </si>
  <si>
    <t>TØ05=359.01-GF803</t>
  </si>
  <si>
    <t>Bank03</t>
  </si>
  <si>
    <t>TØ05=359.01-GF804</t>
  </si>
  <si>
    <t>Bank04</t>
  </si>
  <si>
    <t>TØ05=359.01-GF805</t>
  </si>
  <si>
    <t>Bank07</t>
  </si>
  <si>
    <t>TØ05=359.01-GF806</t>
  </si>
  <si>
    <t>Bank08</t>
  </si>
  <si>
    <t>TØ05=359.01-GF201</t>
  </si>
  <si>
    <t>Bank05</t>
  </si>
  <si>
    <t>563.04</t>
  </si>
  <si>
    <t>ZM005</t>
  </si>
  <si>
    <t>TØ05=359.01-GF202</t>
  </si>
  <si>
    <t>Bank06</t>
  </si>
  <si>
    <t>TØ05=563.01-RT601</t>
  </si>
  <si>
    <t>TØ05=359.02-GF801</t>
  </si>
  <si>
    <t>Lab04</t>
  </si>
  <si>
    <t>TØ05=359.02-GF201</t>
  </si>
  <si>
    <t>Lab01</t>
  </si>
  <si>
    <t>TØ05=359.02-GF202</t>
  </si>
  <si>
    <t>Lab02</t>
  </si>
  <si>
    <t>TØ05=359.02-GF203</t>
  </si>
  <si>
    <t>Lab03</t>
  </si>
  <si>
    <t>TØ05=563.02-RT601</t>
  </si>
  <si>
    <t>TØ05=359.04-GF201</t>
  </si>
  <si>
    <t>Tax01</t>
  </si>
  <si>
    <t>TØ05=359.04-GF202</t>
  </si>
  <si>
    <t>Tax02</t>
  </si>
  <si>
    <t>TØ05=359.04-GF203</t>
  </si>
  <si>
    <t>Tax03</t>
  </si>
  <si>
    <t>TØ05=352.01-OU001</t>
  </si>
  <si>
    <t>ZM0005</t>
  </si>
  <si>
    <t>TØ05=352.01-OU002</t>
  </si>
  <si>
    <t>ZM0010</t>
  </si>
  <si>
    <t>TØ05=352.01-RT601</t>
  </si>
  <si>
    <t>ZM0013</t>
  </si>
  <si>
    <t>TØ05=353.01-OU001</t>
  </si>
  <si>
    <t>ZM0004</t>
  </si>
  <si>
    <t>TØ05=563.04-RT601</t>
  </si>
  <si>
    <t>X</t>
  </si>
  <si>
    <t>Group</t>
  </si>
  <si>
    <t>Room code</t>
  </si>
  <si>
    <t>Room name</t>
  </si>
  <si>
    <t>Function</t>
  </si>
  <si>
    <t>Initials</t>
  </si>
  <si>
    <t>Name</t>
  </si>
  <si>
    <t>Cell phone</t>
  </si>
  <si>
    <t>Office phone</t>
  </si>
  <si>
    <t>E-mail</t>
  </si>
  <si>
    <t>Contact 1</t>
  </si>
  <si>
    <t>Contact 3</t>
  </si>
  <si>
    <t>Contact 4</t>
  </si>
  <si>
    <t>Contact details</t>
  </si>
  <si>
    <t>Cell phone 2</t>
  </si>
  <si>
    <t>Technical ID (used in SMS)</t>
  </si>
  <si>
    <t>Unit name</t>
  </si>
  <si>
    <t>Contact info</t>
  </si>
  <si>
    <t>Technical ID</t>
  </si>
  <si>
    <t>Rooms</t>
  </si>
  <si>
    <t>Alarmed units</t>
  </si>
  <si>
    <t>Contact persons</t>
  </si>
  <si>
    <t>SMS warning</t>
  </si>
  <si>
    <t>ZM0002</t>
  </si>
  <si>
    <t>ZM011A</t>
  </si>
  <si>
    <t>ZM013</t>
  </si>
  <si>
    <t>ZM017</t>
  </si>
  <si>
    <t>ZM025</t>
  </si>
  <si>
    <t>SMS sent to</t>
  </si>
  <si>
    <t>Units with SMS warning</t>
  </si>
  <si>
    <t>Overview</t>
  </si>
  <si>
    <t>ZM013, ZM017, ZM025</t>
  </si>
  <si>
    <t>ZM0005, ZM0010, ZM0013</t>
  </si>
  <si>
    <t>Machine room</t>
  </si>
  <si>
    <t>Various rooms K1</t>
  </si>
  <si>
    <t>Cold rooms</t>
  </si>
  <si>
    <t>Freezer room</t>
  </si>
  <si>
    <t>Person in charge</t>
  </si>
  <si>
    <t>Floor</t>
  </si>
  <si>
    <t>Max. temp</t>
  </si>
  <si>
    <t>Contact 2</t>
  </si>
  <si>
    <t>K1</t>
  </si>
  <si>
    <t>TØ05=563.02-RY601</t>
  </si>
  <si>
    <t>Bjørn Aksels office</t>
  </si>
  <si>
    <t>K2</t>
  </si>
  <si>
    <t>Cold room 1</t>
  </si>
  <si>
    <t>Cold room 2</t>
  </si>
  <si>
    <t>Unit technical name</t>
  </si>
  <si>
    <t>DNA sequencing lab</t>
  </si>
  <si>
    <t>Taxidermy workshop</t>
  </si>
  <si>
    <t>Details</t>
  </si>
  <si>
    <t>Room 103</t>
  </si>
  <si>
    <t>Room codes</t>
  </si>
  <si>
    <t>Taxidermy rooms</t>
  </si>
  <si>
    <t>Dyrestall K2</t>
  </si>
  <si>
    <t>Back yard</t>
  </si>
  <si>
    <t>ASN</t>
  </si>
  <si>
    <t>Audun Schrøder-Nielsen</t>
  </si>
  <si>
    <t>audun.schroder-nielsen@nhm.uio.no</t>
  </si>
  <si>
    <t>TØ09=563.03-RT601</t>
  </si>
  <si>
    <t>CO2 ZM011A</t>
  </si>
  <si>
    <t>Building</t>
  </si>
  <si>
    <t>TØ05</t>
  </si>
  <si>
    <t>TØ09</t>
  </si>
  <si>
    <t>26/28</t>
  </si>
  <si>
    <t>6/8</t>
  </si>
  <si>
    <t>4/6</t>
  </si>
  <si>
    <t>5/6</t>
  </si>
  <si>
    <t>Set temp./value</t>
  </si>
  <si>
    <t>TØ05=359.01</t>
  </si>
  <si>
    <t>TØ09=359.03</t>
  </si>
  <si>
    <t>TØ05=359.04</t>
  </si>
  <si>
    <t>TØ05=359.02</t>
  </si>
  <si>
    <t>TØ05=352.01</t>
  </si>
  <si>
    <t>TØ05=353.01</t>
  </si>
  <si>
    <t>Freezer alarms - Zoological Museum, NHM (TØ05 &amp; TØ09)</t>
  </si>
  <si>
    <t>Building &amp; room code</t>
  </si>
  <si>
    <t>Ute04</t>
  </si>
  <si>
    <t>Ute05</t>
  </si>
  <si>
    <t>TØ09=359.03-GF801</t>
  </si>
  <si>
    <t>TØ09=359.03-GF802</t>
  </si>
  <si>
    <t>Kokerom</t>
  </si>
  <si>
    <t>Cold room 3</t>
  </si>
  <si>
    <t>Garage 103</t>
  </si>
  <si>
    <t>MSD</t>
  </si>
  <si>
    <t>Malin Stapnes Dahl</t>
  </si>
  <si>
    <t>m.s.dahl@ibv.uio.no</t>
  </si>
  <si>
    <t>Main building (TØ05)</t>
  </si>
  <si>
    <t>"Garage" (TØ09)</t>
  </si>
  <si>
    <t>Temp ZM0002</t>
  </si>
  <si>
    <t>Temp ZM011A</t>
  </si>
  <si>
    <t>Temp rom 103</t>
  </si>
  <si>
    <t>Temp ZM005</t>
  </si>
  <si>
    <t>"Garage" room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</si>
</sst>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3" xfId="0" applyFont="1" applyFill="1" applyBorder="1"/>
    <xf numFmtId="0" fontId="6" fillId="2" borderId="6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30" xfId="0" applyFont="1" applyBorder="1"/>
    <xf numFmtId="0" fontId="12" fillId="0" borderId="30" xfId="0" applyFont="1" applyBorder="1"/>
    <xf numFmtId="0" fontId="1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6" fillId="2" borderId="3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horizontal="left"/>
    </xf>
    <xf numFmtId="0" fontId="8" fillId="0" borderId="9" xfId="0" applyFont="1" applyBorder="1"/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20" xfId="0" applyFont="1" applyBorder="1" applyAlignment="1">
      <alignment horizontal="left"/>
    </xf>
    <xf numFmtId="0" fontId="8" fillId="0" borderId="21" xfId="0" applyFont="1" applyBorder="1"/>
    <xf numFmtId="0" fontId="6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6" fillId="0" borderId="1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/>
    <xf numFmtId="0" fontId="6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6" fillId="3" borderId="1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/>
    <xf numFmtId="0" fontId="6" fillId="3" borderId="16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11" xfId="0" applyFont="1" applyFill="1" applyBorder="1"/>
    <xf numFmtId="0" fontId="6" fillId="3" borderId="17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0" fontId="6" fillId="2" borderId="3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1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 applyAlignment="1">
      <alignment horizontal="center"/>
    </xf>
    <xf numFmtId="0" fontId="9" fillId="0" borderId="28" xfId="0" applyFont="1" applyBorder="1"/>
    <xf numFmtId="0" fontId="9" fillId="0" borderId="2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34" xfId="0" applyFont="1" applyBorder="1"/>
    <xf numFmtId="0" fontId="9" fillId="0" borderId="35" xfId="0" applyFont="1" applyBorder="1"/>
    <xf numFmtId="0" fontId="9" fillId="0" borderId="36" xfId="0" applyFont="1" applyBorder="1"/>
    <xf numFmtId="0" fontId="6" fillId="2" borderId="6" xfId="0" applyFont="1" applyFill="1" applyBorder="1"/>
    <xf numFmtId="0" fontId="9" fillId="0" borderId="21" xfId="0" applyFont="1" applyBorder="1"/>
    <xf numFmtId="0" fontId="6" fillId="2" borderId="37" xfId="0" applyFont="1" applyFill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32" xfId="0" applyFont="1" applyFill="1" applyBorder="1"/>
    <xf numFmtId="0" fontId="8" fillId="6" borderId="12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33" xfId="0" applyFont="1" applyFill="1" applyBorder="1"/>
    <xf numFmtId="0" fontId="9" fillId="6" borderId="12" xfId="0" applyFont="1" applyFill="1" applyBorder="1"/>
    <xf numFmtId="0" fontId="9" fillId="6" borderId="13" xfId="0" applyFont="1" applyFill="1" applyBorder="1" applyAlignment="1">
      <alignment horizontal="left"/>
    </xf>
    <xf numFmtId="0" fontId="9" fillId="6" borderId="25" xfId="0" applyFont="1" applyFill="1" applyBorder="1" applyAlignment="1">
      <alignment horizontal="left"/>
    </xf>
    <xf numFmtId="0" fontId="9" fillId="5" borderId="10" xfId="0" applyFont="1" applyFill="1" applyBorder="1"/>
    <xf numFmtId="0" fontId="9" fillId="5" borderId="1" xfId="0" applyFont="1" applyFill="1" applyBorder="1" applyAlignment="1">
      <alignment horizontal="left"/>
    </xf>
    <xf numFmtId="0" fontId="9" fillId="5" borderId="27" xfId="0" applyFont="1" applyFill="1" applyBorder="1" applyAlignment="1">
      <alignment horizontal="left"/>
    </xf>
    <xf numFmtId="0" fontId="9" fillId="4" borderId="20" xfId="0" applyFont="1" applyFill="1" applyBorder="1"/>
    <xf numFmtId="0" fontId="9" fillId="4" borderId="28" xfId="0" applyFont="1" applyFill="1" applyBorder="1" applyAlignment="1">
      <alignment horizontal="left"/>
    </xf>
    <xf numFmtId="0" fontId="9" fillId="4" borderId="29" xfId="0" applyFont="1" applyFill="1" applyBorder="1" applyAlignment="1">
      <alignment horizontal="left"/>
    </xf>
    <xf numFmtId="0" fontId="9" fillId="0" borderId="22" xfId="0" applyFont="1" applyBorder="1"/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42" xfId="0" applyFont="1" applyBorder="1" applyAlignment="1">
      <alignment horizontal="left"/>
    </xf>
    <xf numFmtId="0" fontId="9" fillId="3" borderId="42" xfId="0" applyFont="1" applyFill="1" applyBorder="1" applyAlignment="1">
      <alignment horizontal="left"/>
    </xf>
    <xf numFmtId="0" fontId="9" fillId="3" borderId="39" xfId="0" applyFont="1" applyFill="1" applyBorder="1" applyAlignment="1">
      <alignment horizontal="left"/>
    </xf>
    <xf numFmtId="0" fontId="9" fillId="3" borderId="4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9" fillId="3" borderId="43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6" fillId="2" borderId="18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3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2" borderId="2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0" fillId="8" borderId="1" xfId="0" applyFont="1" applyFill="1" applyBorder="1" applyAlignment="1"/>
    <xf numFmtId="0" fontId="0" fillId="9" borderId="1" xfId="0" applyFont="1" applyFill="1" applyBorder="1" applyAlignment="1"/>
    <xf numFmtId="0" fontId="0" fillId="10" borderId="1" xfId="0" applyFont="1" applyFill="1" applyBorder="1" applyAlignment="1"/>
    <xf numFmtId="0" fontId="0" fillId="4" borderId="39" xfId="0" applyFont="1" applyFill="1" applyBorder="1" applyAlignment="1"/>
    <xf numFmtId="0" fontId="0" fillId="7" borderId="39" xfId="0" applyFont="1" applyFill="1" applyBorder="1" applyAlignment="1"/>
    <xf numFmtId="0" fontId="1" fillId="7" borderId="31" xfId="0" applyFont="1" applyFill="1" applyBorder="1" applyAlignment="1"/>
    <xf numFmtId="0" fontId="1" fillId="7" borderId="32" xfId="0" applyFont="1" applyFill="1" applyBorder="1" applyAlignment="1"/>
    <xf numFmtId="0" fontId="1" fillId="4" borderId="32" xfId="0" applyFont="1" applyFill="1" applyBorder="1" applyAlignment="1"/>
    <xf numFmtId="0" fontId="1" fillId="11" borderId="32" xfId="0" applyFont="1" applyFill="1" applyBorder="1" applyAlignment="1"/>
    <xf numFmtId="0" fontId="0" fillId="4" borderId="42" xfId="0" applyFont="1" applyFill="1" applyBorder="1" applyAlignment="1"/>
    <xf numFmtId="0" fontId="0" fillId="8" borderId="8" xfId="0" applyFont="1" applyFill="1" applyBorder="1" applyAlignment="1"/>
    <xf numFmtId="0" fontId="0" fillId="9" borderId="9" xfId="0" applyFont="1" applyFill="1" applyBorder="1" applyAlignment="1"/>
    <xf numFmtId="0" fontId="0" fillId="9" borderId="11" xfId="0" applyFont="1" applyFill="1" applyBorder="1" applyAlignment="1"/>
    <xf numFmtId="0" fontId="0" fillId="8" borderId="11" xfId="0" applyFont="1" applyFill="1" applyBorder="1" applyAlignment="1"/>
    <xf numFmtId="0" fontId="1" fillId="4" borderId="41" xfId="0" applyFont="1" applyFill="1" applyBorder="1" applyAlignment="1"/>
    <xf numFmtId="0" fontId="0" fillId="7" borderId="38" xfId="0" applyFont="1" applyFill="1" applyBorder="1" applyAlignment="1"/>
    <xf numFmtId="0" fontId="0" fillId="10" borderId="28" xfId="0" applyFont="1" applyFill="1" applyBorder="1" applyAlignment="1"/>
    <xf numFmtId="0" fontId="0" fillId="9" borderId="21" xfId="0" applyFont="1" applyFill="1" applyBorder="1" applyAlignment="1"/>
    <xf numFmtId="0" fontId="1" fillId="7" borderId="33" xfId="0" applyFont="1" applyFill="1" applyBorder="1" applyAlignment="1"/>
    <xf numFmtId="0" fontId="0" fillId="4" borderId="40" xfId="0" applyFont="1" applyFill="1" applyBorder="1" applyAlignment="1"/>
    <xf numFmtId="0" fontId="0" fillId="8" borderId="13" xfId="0" applyFont="1" applyFill="1" applyBorder="1" applyAlignment="1"/>
    <xf numFmtId="0" fontId="0" fillId="9" borderId="14" xfId="0" applyFont="1" applyFill="1" applyBorder="1" applyAlignment="1"/>
    <xf numFmtId="0" fontId="1" fillId="7" borderId="41" xfId="0" applyFont="1" applyFill="1" applyBorder="1" applyAlignment="1"/>
    <xf numFmtId="0" fontId="0" fillId="4" borderId="38" xfId="0" applyFont="1" applyFill="1" applyBorder="1" applyAlignment="1"/>
    <xf numFmtId="0" fontId="0" fillId="8" borderId="28" xfId="0" applyFont="1" applyFill="1" applyBorder="1" applyAlignment="1"/>
    <xf numFmtId="0" fontId="1" fillId="4" borderId="33" xfId="0" applyFont="1" applyFill="1" applyBorder="1" applyAlignment="1"/>
    <xf numFmtId="0" fontId="0" fillId="7" borderId="40" xfId="0" applyFont="1" applyFill="1" applyBorder="1" applyAlignment="1"/>
    <xf numFmtId="0" fontId="0" fillId="10" borderId="13" xfId="0" applyFont="1" applyFill="1" applyBorder="1" applyAlignment="1"/>
    <xf numFmtId="0" fontId="1" fillId="11" borderId="41" xfId="0" applyFont="1" applyFill="1" applyBorder="1" applyAlignment="1"/>
    <xf numFmtId="0" fontId="0" fillId="9" borderId="28" xfId="0" applyFont="1" applyFill="1" applyBorder="1" applyAlignment="1"/>
    <xf numFmtId="0" fontId="0" fillId="8" borderId="21" xfId="0" applyFont="1" applyFill="1" applyBorder="1" applyAlignment="1"/>
    <xf numFmtId="0" fontId="15" fillId="7" borderId="41" xfId="0" applyFont="1" applyFill="1" applyBorder="1" applyAlignment="1"/>
    <xf numFmtId="0" fontId="16" fillId="4" borderId="38" xfId="0" applyFont="1" applyFill="1" applyBorder="1" applyAlignment="1"/>
    <xf numFmtId="0" fontId="16" fillId="8" borderId="28" xfId="0" applyFont="1" applyFill="1" applyBorder="1" applyAlignment="1"/>
    <xf numFmtId="0" fontId="16" fillId="9" borderId="21" xfId="0" applyFont="1" applyFill="1" applyBorder="1" applyAlignment="1"/>
    <xf numFmtId="0" fontId="1" fillId="11" borderId="33" xfId="0" applyFont="1" applyFill="1" applyBorder="1" applyAlignment="1"/>
    <xf numFmtId="0" fontId="0" fillId="9" borderId="13" xfId="0" applyFont="1" applyFill="1" applyBorder="1" applyAlignment="1"/>
    <xf numFmtId="0" fontId="0" fillId="8" borderId="14" xfId="0" applyFont="1" applyFill="1" applyBorder="1" applyAlignment="1"/>
    <xf numFmtId="0" fontId="15" fillId="7" borderId="33" xfId="0" applyFont="1" applyFill="1" applyBorder="1" applyAlignment="1"/>
    <xf numFmtId="0" fontId="16" fillId="4" borderId="40" xfId="0" applyFont="1" applyFill="1" applyBorder="1" applyAlignment="1"/>
    <xf numFmtId="0" fontId="16" fillId="8" borderId="13" xfId="0" applyFont="1" applyFill="1" applyBorder="1" applyAlignment="1"/>
    <xf numFmtId="0" fontId="16" fillId="9" borderId="14" xfId="0" applyFont="1" applyFill="1" applyBorder="1" applyAlignment="1"/>
    <xf numFmtId="0" fontId="8" fillId="6" borderId="7" xfId="0" applyFont="1" applyFill="1" applyBorder="1" applyAlignment="1">
      <alignment horizontal="left"/>
    </xf>
    <xf numFmtId="0" fontId="8" fillId="6" borderId="2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31" xfId="0" applyFont="1" applyFill="1" applyBorder="1"/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8" fillId="6" borderId="8" xfId="0" applyFont="1" applyFill="1" applyBorder="1" applyAlignment="1">
      <alignment horizontal="left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left"/>
    </xf>
    <xf numFmtId="0" fontId="8" fillId="6" borderId="13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41" xfId="0" applyFont="1" applyFill="1" applyBorder="1"/>
    <xf numFmtId="0" fontId="8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2" xfId="0" applyFont="1" applyFill="1" applyBorder="1"/>
    <xf numFmtId="0" fontId="8" fillId="0" borderId="3" xfId="0" applyFont="1" applyBorder="1" applyAlignment="1">
      <alignment horizontal="left"/>
    </xf>
    <xf numFmtId="0" fontId="8" fillId="0" borderId="6" xfId="0" applyFont="1" applyBorder="1"/>
    <xf numFmtId="0" fontId="9" fillId="0" borderId="10" xfId="0" applyFont="1" applyBorder="1"/>
    <xf numFmtId="0" fontId="9" fillId="0" borderId="12" xfId="0" applyFont="1" applyBorder="1"/>
    <xf numFmtId="0" fontId="2" fillId="0" borderId="1" xfId="1" applyBorder="1" applyAlignment="1"/>
    <xf numFmtId="0" fontId="0" fillId="0" borderId="11" xfId="0" applyBorder="1" applyAlignment="1"/>
    <xf numFmtId="0" fontId="2" fillId="0" borderId="13" xfId="1" applyBorder="1" applyAlignment="1"/>
    <xf numFmtId="0" fontId="0" fillId="0" borderId="14" xfId="0" applyBorder="1" applyAlignment="1"/>
    <xf numFmtId="0" fontId="6" fillId="2" borderId="4" xfId="0" applyFont="1" applyFill="1" applyBorder="1" applyAlignment="1">
      <alignment horizontal="left"/>
    </xf>
    <xf numFmtId="0" fontId="1" fillId="0" borderId="6" xfId="0" applyFont="1" applyBorder="1" applyAlignment="1"/>
    <xf numFmtId="0" fontId="14" fillId="0" borderId="28" xfId="1" applyFont="1" applyBorder="1" applyAlignment="1"/>
    <xf numFmtId="0" fontId="0" fillId="0" borderId="21" xfId="0" applyBorder="1" applyAlignment="1"/>
    <xf numFmtId="0" fontId="14" fillId="0" borderId="1" xfId="1" applyFont="1" applyBorder="1" applyAlignment="1"/>
    <xf numFmtId="0" fontId="9" fillId="0" borderId="4" xfId="0" applyFont="1" applyBorder="1" applyAlignment="1"/>
    <xf numFmtId="0" fontId="9" fillId="0" borderId="6" xfId="0" applyFont="1" applyBorder="1" applyAlignment="1"/>
    <xf numFmtId="0" fontId="9" fillId="4" borderId="28" xfId="0" applyFont="1" applyFill="1" applyBorder="1" applyAlignment="1">
      <alignment horizontal="left"/>
    </xf>
    <xf numFmtId="0" fontId="9" fillId="4" borderId="28" xfId="0" applyFont="1" applyFill="1" applyBorder="1" applyAlignment="1"/>
    <xf numFmtId="0" fontId="9" fillId="4" borderId="21" xfId="0" applyFont="1" applyFill="1" applyBorder="1" applyAlignment="1"/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/>
    <xf numFmtId="0" fontId="9" fillId="5" borderId="11" xfId="0" applyFont="1" applyFill="1" applyBorder="1" applyAlignment="1"/>
    <xf numFmtId="0" fontId="9" fillId="6" borderId="13" xfId="0" applyFont="1" applyFill="1" applyBorder="1" applyAlignment="1">
      <alignment horizontal="left"/>
    </xf>
    <xf numFmtId="0" fontId="9" fillId="6" borderId="13" xfId="0" applyFont="1" applyFill="1" applyBorder="1" applyAlignment="1"/>
    <xf numFmtId="0" fontId="9" fillId="6" borderId="14" xfId="0" applyFont="1" applyFill="1" applyBorder="1" applyAlignment="1"/>
  </cellXfs>
  <cellStyles count="2">
    <cellStyle name="Hyperlink" xfId="1" builtinId="8"/>
    <cellStyle name="Normal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99"/>
      <color rgb="FFFFCCFF"/>
      <color rgb="FFCCCC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6" name="TextBox 5"/>
        <xdr:cNvSpPr txBox="1"/>
      </xdr:nvSpPr>
      <xdr:spPr>
        <a:xfrm>
          <a:off x="4410075" y="3028950"/>
          <a:ext cx="4343400" cy="1819275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nb-NO" sz="2000" b="1"/>
        </a:p>
        <a:p>
          <a:pPr algn="ctr"/>
          <a:r>
            <a:rPr lang="nb-NO" sz="2000" b="1"/>
            <a:t>UiO Security Operation Center</a:t>
          </a:r>
        </a:p>
        <a:p>
          <a:pPr algn="ctr"/>
          <a:r>
            <a:rPr lang="nb-NO" sz="2000" b="1"/>
            <a:t>(Vakt- og alarmsentralen)</a:t>
          </a:r>
        </a:p>
        <a:p>
          <a:pPr algn="ctr"/>
          <a:r>
            <a:rPr lang="nb-NO" sz="3200" b="1"/>
            <a:t>22 85 50 07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arild.johnsen@nhm.uio.no" TargetMode="External"/><Relationship Id="rId7" Type="http://schemas.openxmlformats.org/officeDocument/2006/relationships/hyperlink" Target="mailto:m.s.dahl@ibv.uio.no" TargetMode="External"/><Relationship Id="rId2" Type="http://schemas.openxmlformats.org/officeDocument/2006/relationships/hyperlink" Target="mailto:j.a.anmarkrud@nhm.uio.no" TargetMode="External"/><Relationship Id="rId1" Type="http://schemas.openxmlformats.org/officeDocument/2006/relationships/hyperlink" Target="mailto:l.e.johannessen@nhm.uio.no" TargetMode="External"/><Relationship Id="rId6" Type="http://schemas.openxmlformats.org/officeDocument/2006/relationships/hyperlink" Target="mailto:audun.schroder-nielsen@nhm.uio.no" TargetMode="External"/><Relationship Id="rId5" Type="http://schemas.openxmlformats.org/officeDocument/2006/relationships/hyperlink" Target="mailto:b.a.bjerke@nhm.uio.no" TargetMode="External"/><Relationship Id="rId4" Type="http://schemas.openxmlformats.org/officeDocument/2006/relationships/hyperlink" Target="mailto:l.g.kvernstuen@nhm.uio.n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workbookViewId="0"/>
  </sheetViews>
  <sheetFormatPr defaultRowHeight="15" x14ac:dyDescent="0.25"/>
  <cols>
    <col min="1" max="1" width="20.85546875" bestFit="1" customWidth="1"/>
    <col min="2" max="2" width="20.85546875" customWidth="1"/>
    <col min="3" max="3" width="12.28515625" style="117" bestFit="1" customWidth="1"/>
    <col min="4" max="4" width="12" style="117" bestFit="1" customWidth="1"/>
    <col min="5" max="5" width="20.28515625" bestFit="1" customWidth="1"/>
    <col min="6" max="6" width="21.140625" bestFit="1" customWidth="1"/>
    <col min="7" max="7" width="8.42578125" customWidth="1"/>
    <col min="8" max="8" width="6.140625" bestFit="1" customWidth="1"/>
    <col min="9" max="9" width="23.28515625" bestFit="1" customWidth="1"/>
    <col min="10" max="12" width="10.28515625" customWidth="1"/>
  </cols>
  <sheetData>
    <row r="1" spans="1:12" s="21" customFormat="1" ht="26.25" x14ac:dyDescent="0.4">
      <c r="A1" s="23" t="s">
        <v>115</v>
      </c>
      <c r="B1" s="23"/>
      <c r="C1" s="116"/>
      <c r="D1" s="24"/>
      <c r="E1" s="22"/>
      <c r="F1" s="22"/>
      <c r="G1" s="25"/>
      <c r="H1" s="25"/>
      <c r="I1" s="25"/>
      <c r="J1" s="25"/>
      <c r="K1" s="25"/>
      <c r="L1" s="25" t="s">
        <v>140</v>
      </c>
    </row>
    <row r="2" spans="1:12" s="15" customFormat="1" ht="16.5" thickBot="1" x14ac:dyDescent="0.3">
      <c r="A2" s="9"/>
      <c r="B2" s="9"/>
      <c r="C2" s="17"/>
      <c r="D2" s="17"/>
      <c r="E2" s="16"/>
    </row>
    <row r="3" spans="1:12" s="151" customFormat="1" ht="48" thickBot="1" x14ac:dyDescent="0.3">
      <c r="A3" s="144" t="s">
        <v>112</v>
      </c>
      <c r="B3" s="144" t="s">
        <v>126</v>
      </c>
      <c r="C3" s="72" t="s">
        <v>103</v>
      </c>
      <c r="D3" s="145" t="s">
        <v>67</v>
      </c>
      <c r="E3" s="146" t="s">
        <v>68</v>
      </c>
      <c r="F3" s="147" t="s">
        <v>81</v>
      </c>
      <c r="G3" s="72" t="s">
        <v>133</v>
      </c>
      <c r="H3" s="148" t="s">
        <v>104</v>
      </c>
      <c r="I3" s="149" t="s">
        <v>102</v>
      </c>
      <c r="J3" s="150" t="s">
        <v>105</v>
      </c>
      <c r="K3" s="145" t="s">
        <v>76</v>
      </c>
      <c r="L3" s="148" t="s">
        <v>77</v>
      </c>
    </row>
    <row r="4" spans="1:12" s="15" customFormat="1" ht="15.75" x14ac:dyDescent="0.25">
      <c r="A4" s="83" t="s">
        <v>56</v>
      </c>
      <c r="B4" s="83" t="s">
        <v>152</v>
      </c>
      <c r="C4" s="31" t="s">
        <v>109</v>
      </c>
      <c r="D4" s="79" t="s">
        <v>57</v>
      </c>
      <c r="E4" s="78" t="s">
        <v>110</v>
      </c>
      <c r="F4" s="87" t="s">
        <v>57</v>
      </c>
      <c r="G4" s="31">
        <v>4</v>
      </c>
      <c r="H4" s="80">
        <v>14</v>
      </c>
      <c r="I4" s="186" t="s">
        <v>9</v>
      </c>
      <c r="J4" s="173" t="s">
        <v>16</v>
      </c>
      <c r="K4" s="187" t="s">
        <v>19</v>
      </c>
      <c r="L4" s="188" t="s">
        <v>18</v>
      </c>
    </row>
    <row r="5" spans="1:12" s="15" customFormat="1" ht="15.75" x14ac:dyDescent="0.25">
      <c r="A5" s="84" t="s">
        <v>58</v>
      </c>
      <c r="B5" s="84" t="s">
        <v>152</v>
      </c>
      <c r="C5" s="35" t="s">
        <v>109</v>
      </c>
      <c r="D5" s="48" t="s">
        <v>59</v>
      </c>
      <c r="E5" s="74" t="s">
        <v>111</v>
      </c>
      <c r="F5" s="49" t="s">
        <v>59</v>
      </c>
      <c r="G5" s="35">
        <v>4</v>
      </c>
      <c r="H5" s="75">
        <v>14</v>
      </c>
      <c r="I5" s="166" t="s">
        <v>9</v>
      </c>
      <c r="J5" s="162" t="s">
        <v>16</v>
      </c>
      <c r="K5" s="159" t="s">
        <v>19</v>
      </c>
      <c r="L5" s="171" t="s">
        <v>18</v>
      </c>
    </row>
    <row r="6" spans="1:12" s="15" customFormat="1" ht="15.75" x14ac:dyDescent="0.25">
      <c r="A6" s="84" t="s">
        <v>60</v>
      </c>
      <c r="B6" s="84" t="s">
        <v>152</v>
      </c>
      <c r="C6" s="35" t="s">
        <v>109</v>
      </c>
      <c r="D6" s="48" t="s">
        <v>61</v>
      </c>
      <c r="E6" s="74" t="s">
        <v>147</v>
      </c>
      <c r="F6" s="49" t="s">
        <v>61</v>
      </c>
      <c r="G6" s="35">
        <v>7</v>
      </c>
      <c r="H6" s="75">
        <v>15</v>
      </c>
      <c r="I6" s="166" t="s">
        <v>9</v>
      </c>
      <c r="J6" s="162" t="s">
        <v>16</v>
      </c>
      <c r="K6" s="159" t="s">
        <v>19</v>
      </c>
      <c r="L6" s="171" t="s">
        <v>18</v>
      </c>
    </row>
    <row r="7" spans="1:12" s="15" customFormat="1" ht="16.5" thickBot="1" x14ac:dyDescent="0.3">
      <c r="A7" s="85" t="s">
        <v>62</v>
      </c>
      <c r="B7" s="85" t="s">
        <v>152</v>
      </c>
      <c r="C7" s="37" t="s">
        <v>109</v>
      </c>
      <c r="D7" s="52" t="s">
        <v>63</v>
      </c>
      <c r="E7" s="76" t="s">
        <v>101</v>
      </c>
      <c r="F7" s="53" t="s">
        <v>63</v>
      </c>
      <c r="G7" s="37">
        <v>-22</v>
      </c>
      <c r="H7" s="77">
        <v>-12</v>
      </c>
      <c r="I7" s="193" t="s">
        <v>9</v>
      </c>
      <c r="J7" s="184" t="s">
        <v>16</v>
      </c>
      <c r="K7" s="194" t="s">
        <v>19</v>
      </c>
      <c r="L7" s="195" t="s">
        <v>18</v>
      </c>
    </row>
    <row r="8" spans="1:12" s="15" customFormat="1" ht="15.75" x14ac:dyDescent="0.25">
      <c r="A8" s="113" t="s">
        <v>34</v>
      </c>
      <c r="B8" s="113" t="s">
        <v>152</v>
      </c>
      <c r="C8" s="43" t="s">
        <v>109</v>
      </c>
      <c r="D8" s="45" t="s">
        <v>88</v>
      </c>
      <c r="E8" s="114" t="s">
        <v>23</v>
      </c>
      <c r="F8" s="46" t="s">
        <v>35</v>
      </c>
      <c r="G8" s="43">
        <v>-24</v>
      </c>
      <c r="H8" s="115">
        <v>-15</v>
      </c>
      <c r="I8" s="163" t="s">
        <v>4</v>
      </c>
      <c r="J8" s="167" t="s">
        <v>17</v>
      </c>
      <c r="K8" s="168" t="s">
        <v>18</v>
      </c>
      <c r="L8" s="169" t="s">
        <v>19</v>
      </c>
    </row>
    <row r="9" spans="1:12" s="15" customFormat="1" ht="15.75" x14ac:dyDescent="0.25">
      <c r="A9" s="84" t="s">
        <v>38</v>
      </c>
      <c r="B9" s="84" t="s">
        <v>152</v>
      </c>
      <c r="C9" s="35" t="s">
        <v>109</v>
      </c>
      <c r="D9" s="48" t="s">
        <v>88</v>
      </c>
      <c r="E9" s="74" t="s">
        <v>23</v>
      </c>
      <c r="F9" s="49" t="s">
        <v>39</v>
      </c>
      <c r="G9" s="35">
        <v>-24</v>
      </c>
      <c r="H9" s="75">
        <v>-20</v>
      </c>
      <c r="I9" s="164" t="s">
        <v>4</v>
      </c>
      <c r="J9" s="161" t="s">
        <v>17</v>
      </c>
      <c r="K9" s="158" t="s">
        <v>18</v>
      </c>
      <c r="L9" s="170" t="s">
        <v>19</v>
      </c>
    </row>
    <row r="10" spans="1:12" s="15" customFormat="1" ht="15.75" x14ac:dyDescent="0.25">
      <c r="A10" s="84" t="s">
        <v>21</v>
      </c>
      <c r="B10" s="84" t="s">
        <v>152</v>
      </c>
      <c r="C10" s="35" t="s">
        <v>109</v>
      </c>
      <c r="D10" s="48" t="s">
        <v>88</v>
      </c>
      <c r="E10" s="74" t="s">
        <v>23</v>
      </c>
      <c r="F10" s="49" t="s">
        <v>22</v>
      </c>
      <c r="G10" s="35">
        <v>-85</v>
      </c>
      <c r="H10" s="75">
        <v>-70</v>
      </c>
      <c r="I10" s="164" t="s">
        <v>4</v>
      </c>
      <c r="J10" s="161" t="s">
        <v>17</v>
      </c>
      <c r="K10" s="158" t="s">
        <v>18</v>
      </c>
      <c r="L10" s="170" t="s">
        <v>19</v>
      </c>
    </row>
    <row r="11" spans="1:12" s="15" customFormat="1" ht="15.75" x14ac:dyDescent="0.25">
      <c r="A11" s="84" t="s">
        <v>24</v>
      </c>
      <c r="B11" s="84" t="s">
        <v>152</v>
      </c>
      <c r="C11" s="35" t="s">
        <v>109</v>
      </c>
      <c r="D11" s="48" t="s">
        <v>88</v>
      </c>
      <c r="E11" s="74" t="s">
        <v>23</v>
      </c>
      <c r="F11" s="49" t="s">
        <v>25</v>
      </c>
      <c r="G11" s="35">
        <v>-85</v>
      </c>
      <c r="H11" s="75">
        <v>-75</v>
      </c>
      <c r="I11" s="164" t="s">
        <v>4</v>
      </c>
      <c r="J11" s="161" t="s">
        <v>17</v>
      </c>
      <c r="K11" s="158" t="s">
        <v>18</v>
      </c>
      <c r="L11" s="170" t="s">
        <v>19</v>
      </c>
    </row>
    <row r="12" spans="1:12" s="15" customFormat="1" ht="15.75" x14ac:dyDescent="0.25">
      <c r="A12" s="84" t="s">
        <v>26</v>
      </c>
      <c r="B12" s="84" t="s">
        <v>152</v>
      </c>
      <c r="C12" s="35" t="s">
        <v>109</v>
      </c>
      <c r="D12" s="48" t="s">
        <v>88</v>
      </c>
      <c r="E12" s="74" t="s">
        <v>23</v>
      </c>
      <c r="F12" s="49" t="s">
        <v>27</v>
      </c>
      <c r="G12" s="35">
        <v>-85</v>
      </c>
      <c r="H12" s="75">
        <v>-75</v>
      </c>
      <c r="I12" s="164" t="s">
        <v>4</v>
      </c>
      <c r="J12" s="161" t="s">
        <v>17</v>
      </c>
      <c r="K12" s="158" t="s">
        <v>18</v>
      </c>
      <c r="L12" s="170" t="s">
        <v>19</v>
      </c>
    </row>
    <row r="13" spans="1:12" s="15" customFormat="1" ht="15.75" x14ac:dyDescent="0.25">
      <c r="A13" s="84" t="s">
        <v>28</v>
      </c>
      <c r="B13" s="84" t="s">
        <v>152</v>
      </c>
      <c r="C13" s="35" t="s">
        <v>109</v>
      </c>
      <c r="D13" s="48" t="s">
        <v>88</v>
      </c>
      <c r="E13" s="74" t="s">
        <v>23</v>
      </c>
      <c r="F13" s="49" t="s">
        <v>29</v>
      </c>
      <c r="G13" s="35">
        <v>-85</v>
      </c>
      <c r="H13" s="75">
        <v>-75</v>
      </c>
      <c r="I13" s="164" t="s">
        <v>4</v>
      </c>
      <c r="J13" s="161" t="s">
        <v>17</v>
      </c>
      <c r="K13" s="158" t="s">
        <v>18</v>
      </c>
      <c r="L13" s="170" t="s">
        <v>19</v>
      </c>
    </row>
    <row r="14" spans="1:12" s="15" customFormat="1" ht="15.75" x14ac:dyDescent="0.25">
      <c r="A14" s="84" t="s">
        <v>30</v>
      </c>
      <c r="B14" s="84" t="s">
        <v>152</v>
      </c>
      <c r="C14" s="35" t="s">
        <v>109</v>
      </c>
      <c r="D14" s="48" t="s">
        <v>88</v>
      </c>
      <c r="E14" s="74" t="s">
        <v>23</v>
      </c>
      <c r="F14" s="49" t="s">
        <v>31</v>
      </c>
      <c r="G14" s="35">
        <v>-85</v>
      </c>
      <c r="H14" s="75">
        <v>-75</v>
      </c>
      <c r="I14" s="164" t="s">
        <v>4</v>
      </c>
      <c r="J14" s="161" t="s">
        <v>17</v>
      </c>
      <c r="K14" s="158" t="s">
        <v>18</v>
      </c>
      <c r="L14" s="170" t="s">
        <v>19</v>
      </c>
    </row>
    <row r="15" spans="1:12" s="15" customFormat="1" ht="16.5" thickBot="1" x14ac:dyDescent="0.3">
      <c r="A15" s="85" t="s">
        <v>32</v>
      </c>
      <c r="B15" s="85" t="s">
        <v>152</v>
      </c>
      <c r="C15" s="37" t="s">
        <v>109</v>
      </c>
      <c r="D15" s="52" t="s">
        <v>88</v>
      </c>
      <c r="E15" s="76" t="s">
        <v>23</v>
      </c>
      <c r="F15" s="53" t="s">
        <v>33</v>
      </c>
      <c r="G15" s="37">
        <v>-85</v>
      </c>
      <c r="H15" s="77">
        <v>-75</v>
      </c>
      <c r="I15" s="176" t="s">
        <v>4</v>
      </c>
      <c r="J15" s="177" t="s">
        <v>17</v>
      </c>
      <c r="K15" s="178" t="s">
        <v>18</v>
      </c>
      <c r="L15" s="179" t="s">
        <v>19</v>
      </c>
    </row>
    <row r="16" spans="1:12" s="15" customFormat="1" ht="15.75" x14ac:dyDescent="0.25">
      <c r="A16" s="83" t="s">
        <v>43</v>
      </c>
      <c r="B16" s="83" t="s">
        <v>152</v>
      </c>
      <c r="C16" s="31" t="s">
        <v>106</v>
      </c>
      <c r="D16" s="79" t="s">
        <v>89</v>
      </c>
      <c r="E16" s="78" t="s">
        <v>98</v>
      </c>
      <c r="F16" s="87" t="s">
        <v>44</v>
      </c>
      <c r="G16" s="31">
        <v>-22</v>
      </c>
      <c r="H16" s="80">
        <v>-15</v>
      </c>
      <c r="I16" s="172" t="s">
        <v>5</v>
      </c>
      <c r="J16" s="173" t="s">
        <v>16</v>
      </c>
      <c r="K16" s="174" t="s">
        <v>149</v>
      </c>
      <c r="L16" s="175" t="s">
        <v>19</v>
      </c>
    </row>
    <row r="17" spans="1:12" s="15" customFormat="1" ht="15.75" x14ac:dyDescent="0.25">
      <c r="A17" s="84" t="s">
        <v>45</v>
      </c>
      <c r="B17" s="84" t="s">
        <v>152</v>
      </c>
      <c r="C17" s="35" t="s">
        <v>106</v>
      </c>
      <c r="D17" s="48" t="s">
        <v>89</v>
      </c>
      <c r="E17" s="74" t="s">
        <v>98</v>
      </c>
      <c r="F17" s="49" t="s">
        <v>46</v>
      </c>
      <c r="G17" s="35" t="s">
        <v>129</v>
      </c>
      <c r="H17" s="75">
        <v>-20</v>
      </c>
      <c r="I17" s="165" t="s">
        <v>5</v>
      </c>
      <c r="J17" s="162" t="s">
        <v>16</v>
      </c>
      <c r="K17" s="160" t="s">
        <v>149</v>
      </c>
      <c r="L17" s="170" t="s">
        <v>19</v>
      </c>
    </row>
    <row r="18" spans="1:12" s="15" customFormat="1" ht="15.75" x14ac:dyDescent="0.25">
      <c r="A18" s="84" t="s">
        <v>47</v>
      </c>
      <c r="B18" s="84" t="s">
        <v>152</v>
      </c>
      <c r="C18" s="35" t="s">
        <v>106</v>
      </c>
      <c r="D18" s="48" t="s">
        <v>89</v>
      </c>
      <c r="E18" s="74" t="s">
        <v>98</v>
      </c>
      <c r="F18" s="49" t="s">
        <v>48</v>
      </c>
      <c r="G18" s="35" t="s">
        <v>130</v>
      </c>
      <c r="H18" s="75">
        <v>-20</v>
      </c>
      <c r="I18" s="165" t="s">
        <v>5</v>
      </c>
      <c r="J18" s="162" t="s">
        <v>16</v>
      </c>
      <c r="K18" s="160" t="s">
        <v>149</v>
      </c>
      <c r="L18" s="170" t="s">
        <v>19</v>
      </c>
    </row>
    <row r="19" spans="1:12" s="15" customFormat="1" ht="16.5" thickBot="1" x14ac:dyDescent="0.3">
      <c r="A19" s="85" t="s">
        <v>41</v>
      </c>
      <c r="B19" s="85" t="s">
        <v>152</v>
      </c>
      <c r="C19" s="37" t="s">
        <v>106</v>
      </c>
      <c r="D19" s="52" t="s">
        <v>89</v>
      </c>
      <c r="E19" s="76" t="s">
        <v>98</v>
      </c>
      <c r="F19" s="53" t="s">
        <v>42</v>
      </c>
      <c r="G19" s="37">
        <v>-80</v>
      </c>
      <c r="H19" s="77">
        <v>-65</v>
      </c>
      <c r="I19" s="183" t="s">
        <v>5</v>
      </c>
      <c r="J19" s="184" t="s">
        <v>16</v>
      </c>
      <c r="K19" s="185" t="s">
        <v>149</v>
      </c>
      <c r="L19" s="179" t="s">
        <v>19</v>
      </c>
    </row>
    <row r="20" spans="1:12" s="15" customFormat="1" ht="15.75" x14ac:dyDescent="0.25">
      <c r="A20" s="83" t="s">
        <v>50</v>
      </c>
      <c r="B20" s="83" t="s">
        <v>152</v>
      </c>
      <c r="C20" s="31" t="s">
        <v>106</v>
      </c>
      <c r="D20" s="79" t="s">
        <v>90</v>
      </c>
      <c r="E20" s="78" t="s">
        <v>108</v>
      </c>
      <c r="F20" s="87" t="s">
        <v>51</v>
      </c>
      <c r="G20" s="31" t="s">
        <v>131</v>
      </c>
      <c r="H20" s="80">
        <v>-16</v>
      </c>
      <c r="I20" s="180" t="s">
        <v>4</v>
      </c>
      <c r="J20" s="181" t="s">
        <v>17</v>
      </c>
      <c r="K20" s="182" t="s">
        <v>18</v>
      </c>
      <c r="L20" s="175" t="s">
        <v>19</v>
      </c>
    </row>
    <row r="21" spans="1:12" s="15" customFormat="1" ht="15.75" x14ac:dyDescent="0.25">
      <c r="A21" s="84" t="s">
        <v>52</v>
      </c>
      <c r="B21" s="84" t="s">
        <v>152</v>
      </c>
      <c r="C21" s="35" t="s">
        <v>106</v>
      </c>
      <c r="D21" s="48" t="s">
        <v>91</v>
      </c>
      <c r="E21" s="74" t="s">
        <v>114</v>
      </c>
      <c r="F21" s="49" t="s">
        <v>53</v>
      </c>
      <c r="G21" s="35" t="s">
        <v>130</v>
      </c>
      <c r="H21" s="75">
        <v>-20</v>
      </c>
      <c r="I21" s="164" t="s">
        <v>4</v>
      </c>
      <c r="J21" s="161" t="s">
        <v>17</v>
      </c>
      <c r="K21" s="158" t="s">
        <v>18</v>
      </c>
      <c r="L21" s="170" t="s">
        <v>19</v>
      </c>
    </row>
    <row r="22" spans="1:12" s="15" customFormat="1" ht="16.5" thickBot="1" x14ac:dyDescent="0.3">
      <c r="A22" s="85" t="s">
        <v>54</v>
      </c>
      <c r="B22" s="85" t="s">
        <v>152</v>
      </c>
      <c r="C22" s="37" t="s">
        <v>106</v>
      </c>
      <c r="D22" s="52" t="s">
        <v>92</v>
      </c>
      <c r="E22" s="76" t="s">
        <v>146</v>
      </c>
      <c r="F22" s="53" t="s">
        <v>55</v>
      </c>
      <c r="G22" s="37" t="s">
        <v>132</v>
      </c>
      <c r="H22" s="77">
        <v>-18</v>
      </c>
      <c r="I22" s="176" t="s">
        <v>4</v>
      </c>
      <c r="J22" s="177" t="s">
        <v>17</v>
      </c>
      <c r="K22" s="178" t="s">
        <v>18</v>
      </c>
      <c r="L22" s="179" t="s">
        <v>19</v>
      </c>
    </row>
    <row r="23" spans="1:12" s="15" customFormat="1" ht="15.75" x14ac:dyDescent="0.25">
      <c r="A23" s="83" t="s">
        <v>144</v>
      </c>
      <c r="B23" s="83" t="s">
        <v>153</v>
      </c>
      <c r="C23" s="31">
        <v>1</v>
      </c>
      <c r="D23" s="79">
        <v>103</v>
      </c>
      <c r="E23" s="78" t="s">
        <v>148</v>
      </c>
      <c r="F23" s="87" t="s">
        <v>142</v>
      </c>
      <c r="G23" s="31">
        <v>-85</v>
      </c>
      <c r="H23" s="80">
        <v>-75</v>
      </c>
      <c r="I23" s="189" t="s">
        <v>4</v>
      </c>
      <c r="J23" s="190" t="s">
        <v>17</v>
      </c>
      <c r="K23" s="191" t="s">
        <v>18</v>
      </c>
      <c r="L23" s="192" t="s">
        <v>19</v>
      </c>
    </row>
    <row r="24" spans="1:12" s="15" customFormat="1" ht="16.5" thickBot="1" x14ac:dyDescent="0.3">
      <c r="A24" s="85" t="s">
        <v>145</v>
      </c>
      <c r="B24" s="85" t="s">
        <v>153</v>
      </c>
      <c r="C24" s="37">
        <v>1</v>
      </c>
      <c r="D24" s="52">
        <v>103</v>
      </c>
      <c r="E24" s="76" t="s">
        <v>148</v>
      </c>
      <c r="F24" s="53" t="s">
        <v>143</v>
      </c>
      <c r="G24" s="37">
        <v>-85</v>
      </c>
      <c r="H24" s="77">
        <v>-75</v>
      </c>
      <c r="I24" s="196" t="s">
        <v>4</v>
      </c>
      <c r="J24" s="197" t="s">
        <v>17</v>
      </c>
      <c r="K24" s="198" t="s">
        <v>18</v>
      </c>
      <c r="L24" s="199" t="s">
        <v>19</v>
      </c>
    </row>
    <row r="25" spans="1:12" s="15" customFormat="1" ht="15.75" x14ac:dyDescent="0.25">
      <c r="C25" s="17"/>
      <c r="D25" s="17"/>
    </row>
    <row r="26" spans="1:12" s="15" customFormat="1" ht="15.75" x14ac:dyDescent="0.25">
      <c r="C26" s="17"/>
      <c r="D26" s="17"/>
    </row>
    <row r="27" spans="1:12" s="15" customFormat="1" ht="15.75" x14ac:dyDescent="0.25">
      <c r="C27" s="17"/>
      <c r="D27" s="17"/>
    </row>
    <row r="28" spans="1:12" s="15" customFormat="1" ht="15.75" x14ac:dyDescent="0.25">
      <c r="C28" s="17"/>
      <c r="D28" s="17"/>
    </row>
    <row r="29" spans="1:12" s="15" customFormat="1" ht="15.75" x14ac:dyDescent="0.25">
      <c r="C29" s="17"/>
      <c r="D29" s="17"/>
    </row>
    <row r="30" spans="1:12" s="15" customFormat="1" ht="15.75" x14ac:dyDescent="0.25">
      <c r="C30" s="17"/>
      <c r="D30" s="17"/>
    </row>
    <row r="31" spans="1:12" s="15" customFormat="1" ht="15.75" x14ac:dyDescent="0.25">
      <c r="C31" s="17"/>
      <c r="D31" s="17"/>
    </row>
    <row r="32" spans="1:12" s="15" customFormat="1" ht="15.75" x14ac:dyDescent="0.25">
      <c r="C32" s="17"/>
      <c r="D32" s="17"/>
    </row>
    <row r="33" spans="3:4" s="15" customFormat="1" ht="15.75" x14ac:dyDescent="0.25">
      <c r="C33" s="17"/>
      <c r="D33" s="17"/>
    </row>
    <row r="34" spans="3:4" s="15" customFormat="1" ht="15.75" x14ac:dyDescent="0.25">
      <c r="C34" s="17"/>
      <c r="D34" s="17"/>
    </row>
    <row r="35" spans="3:4" s="15" customFormat="1" ht="15.75" x14ac:dyDescent="0.25">
      <c r="C35" s="17"/>
      <c r="D35" s="17"/>
    </row>
    <row r="36" spans="3:4" s="15" customFormat="1" ht="15.75" x14ac:dyDescent="0.25">
      <c r="C36" s="17"/>
      <c r="D36" s="17"/>
    </row>
    <row r="37" spans="3:4" s="15" customFormat="1" ht="15.75" x14ac:dyDescent="0.25">
      <c r="C37" s="17"/>
      <c r="D37" s="17"/>
    </row>
    <row r="38" spans="3:4" s="15" customFormat="1" ht="15.75" x14ac:dyDescent="0.25">
      <c r="C38" s="17"/>
      <c r="D38" s="17"/>
    </row>
    <row r="39" spans="3:4" s="15" customFormat="1" ht="15.75" x14ac:dyDescent="0.25">
      <c r="C39" s="17"/>
      <c r="D39" s="17"/>
    </row>
    <row r="40" spans="3:4" s="15" customFormat="1" ht="15.75" x14ac:dyDescent="0.25">
      <c r="C40" s="17"/>
      <c r="D40" s="17"/>
    </row>
    <row r="41" spans="3:4" s="15" customFormat="1" ht="15.75" x14ac:dyDescent="0.25">
      <c r="C41" s="17"/>
      <c r="D41" s="17"/>
    </row>
    <row r="42" spans="3:4" s="15" customFormat="1" ht="15.75" x14ac:dyDescent="0.25">
      <c r="C42" s="17"/>
      <c r="D42" s="17"/>
    </row>
    <row r="43" spans="3:4" s="15" customFormat="1" ht="15.75" x14ac:dyDescent="0.25">
      <c r="C43" s="17"/>
      <c r="D43" s="17"/>
    </row>
    <row r="44" spans="3:4" s="15" customFormat="1" ht="15.75" x14ac:dyDescent="0.25">
      <c r="C44" s="17"/>
      <c r="D44" s="17"/>
    </row>
    <row r="45" spans="3:4" s="15" customFormat="1" ht="15.75" x14ac:dyDescent="0.25">
      <c r="C45" s="17"/>
      <c r="D45" s="17"/>
    </row>
    <row r="46" spans="3:4" s="15" customFormat="1" ht="15.75" x14ac:dyDescent="0.25">
      <c r="C46" s="17"/>
      <c r="D46" s="17"/>
    </row>
    <row r="47" spans="3:4" s="15" customFormat="1" ht="15.75" x14ac:dyDescent="0.25">
      <c r="C47" s="17"/>
      <c r="D47" s="17"/>
    </row>
    <row r="48" spans="3:4" s="15" customFormat="1" ht="15.75" x14ac:dyDescent="0.25">
      <c r="C48" s="17"/>
      <c r="D48" s="17"/>
    </row>
    <row r="49" spans="3:4" s="15" customFormat="1" ht="15.75" x14ac:dyDescent="0.25">
      <c r="C49" s="17"/>
      <c r="D49" s="17"/>
    </row>
    <row r="50" spans="3:4" s="15" customFormat="1" ht="15.75" x14ac:dyDescent="0.25">
      <c r="C50" s="17"/>
      <c r="D50" s="17"/>
    </row>
    <row r="51" spans="3:4" s="15" customFormat="1" ht="15.75" x14ac:dyDescent="0.25">
      <c r="C51" s="17"/>
      <c r="D51" s="17"/>
    </row>
    <row r="52" spans="3:4" s="15" customFormat="1" ht="15.75" x14ac:dyDescent="0.25">
      <c r="C52" s="17"/>
      <c r="D52" s="17"/>
    </row>
    <row r="53" spans="3:4" s="15" customFormat="1" ht="15.75" x14ac:dyDescent="0.25">
      <c r="C53" s="17"/>
      <c r="D53" s="17"/>
    </row>
    <row r="54" spans="3:4" s="15" customFormat="1" ht="15.75" x14ac:dyDescent="0.25">
      <c r="C54" s="17"/>
      <c r="D54" s="17"/>
    </row>
    <row r="55" spans="3:4" s="15" customFormat="1" ht="15.75" x14ac:dyDescent="0.25">
      <c r="C55" s="17"/>
      <c r="D55" s="17"/>
    </row>
    <row r="56" spans="3:4" s="15" customFormat="1" ht="15.75" x14ac:dyDescent="0.25">
      <c r="C56" s="17"/>
      <c r="D56" s="17"/>
    </row>
    <row r="57" spans="3:4" s="15" customFormat="1" ht="15.75" x14ac:dyDescent="0.25">
      <c r="C57" s="17"/>
      <c r="D57" s="17"/>
    </row>
    <row r="58" spans="3:4" s="15" customFormat="1" ht="15.75" x14ac:dyDescent="0.25">
      <c r="C58" s="17"/>
      <c r="D58" s="17"/>
    </row>
    <row r="59" spans="3:4" s="15" customFormat="1" ht="15.75" x14ac:dyDescent="0.25">
      <c r="C59" s="17"/>
      <c r="D59" s="17"/>
    </row>
    <row r="60" spans="3:4" s="15" customFormat="1" ht="15.75" x14ac:dyDescent="0.25">
      <c r="C60" s="17"/>
      <c r="D60" s="17"/>
    </row>
    <row r="61" spans="3:4" s="15" customFormat="1" ht="15.75" x14ac:dyDescent="0.25">
      <c r="C61" s="17"/>
      <c r="D61" s="17"/>
    </row>
    <row r="62" spans="3:4" s="15" customFormat="1" ht="15.75" x14ac:dyDescent="0.25">
      <c r="C62" s="17"/>
      <c r="D62" s="17"/>
    </row>
    <row r="63" spans="3:4" s="15" customFormat="1" ht="15.75" x14ac:dyDescent="0.25">
      <c r="C63" s="17"/>
      <c r="D63" s="17"/>
    </row>
    <row r="64" spans="3:4" s="15" customFormat="1" ht="15.75" x14ac:dyDescent="0.25">
      <c r="C64" s="17"/>
      <c r="D64" s="17"/>
    </row>
    <row r="65" spans="3:4" s="15" customFormat="1" ht="15.75" x14ac:dyDescent="0.25">
      <c r="C65" s="17"/>
      <c r="D65" s="17"/>
    </row>
    <row r="66" spans="3:4" s="15" customFormat="1" ht="15.75" x14ac:dyDescent="0.25">
      <c r="C66" s="17"/>
      <c r="D66" s="17"/>
    </row>
    <row r="67" spans="3:4" s="15" customFormat="1" ht="15.75" x14ac:dyDescent="0.25">
      <c r="C67" s="17"/>
      <c r="D67" s="17"/>
    </row>
    <row r="68" spans="3:4" s="15" customFormat="1" ht="15.75" x14ac:dyDescent="0.25">
      <c r="C68" s="17"/>
      <c r="D68" s="17"/>
    </row>
  </sheetData>
  <sortState ref="A4:L24">
    <sortCondition ref="A3"/>
  </sortState>
  <conditionalFormatting sqref="I4:L24">
    <cfRule type="expression" dxfId="6" priority="1">
      <formula>OR(I4="ASN",I4="Audun Schrøder-Nielsen",I4="MSD")</formula>
    </cfRule>
    <cfRule type="expression" dxfId="5" priority="3">
      <formula>OR(I4="JL",I4="Jon Lønnve")</formula>
    </cfRule>
    <cfRule type="expression" dxfId="4" priority="4">
      <formula>OR(I4="LGK",I4="Liv Guro Kvernstuen")</formula>
    </cfRule>
    <cfRule type="expression" dxfId="3" priority="5">
      <formula>OR(I4="AJ",I4="Arild Johnsen")</formula>
    </cfRule>
    <cfRule type="expression" dxfId="2" priority="6">
      <formula>OR(I4="BAB",I4="Bjørn Aksel Bjerke")</formula>
    </cfRule>
    <cfRule type="expression" dxfId="1" priority="7">
      <formula>OR(I4="JAA",I4="Jarl Andreas Anmarkrud")</formula>
    </cfRule>
    <cfRule type="expression" dxfId="0" priority="8">
      <formula>OR(I4="LEJ",I4="Lars Erik Johannessen")</formula>
    </cfRule>
  </conditionalFormatting>
  <pageMargins left="0.7" right="0.7" top="0.75" bottom="0.75" header="0.3" footer="0.3"/>
  <pageSetup paperSize="9" scale="7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J1" sqref="J1"/>
    </sheetView>
  </sheetViews>
  <sheetFormatPr defaultRowHeight="15" x14ac:dyDescent="0.25"/>
  <cols>
    <col min="1" max="1" width="7.7109375" style="1" bestFit="1" customWidth="1"/>
    <col min="2" max="2" width="23.5703125" style="4" bestFit="1" customWidth="1"/>
    <col min="3" max="3" width="17" style="4" bestFit="1" customWidth="1"/>
    <col min="4" max="4" width="26.5703125" style="4" bestFit="1" customWidth="1"/>
    <col min="5" max="5" width="16.5703125" style="5" bestFit="1" customWidth="1"/>
    <col min="6" max="6" width="9" style="4" customWidth="1"/>
    <col min="7" max="7" width="28.42578125" style="4" bestFit="1" customWidth="1"/>
    <col min="8" max="8" width="13.7109375" style="2" bestFit="1" customWidth="1"/>
    <col min="9" max="9" width="11.28515625" style="2" bestFit="1" customWidth="1"/>
    <col min="10" max="10" width="35" style="4" customWidth="1"/>
    <col min="11" max="16384" width="9.140625" style="4"/>
  </cols>
  <sheetData>
    <row r="1" spans="1:10" s="21" customFormat="1" ht="26.25" x14ac:dyDescent="0.4">
      <c r="A1" s="23" t="s">
        <v>86</v>
      </c>
      <c r="B1" s="22"/>
      <c r="C1" s="24"/>
      <c r="D1" s="24"/>
      <c r="E1" s="22"/>
      <c r="F1" s="22"/>
      <c r="G1" s="25"/>
      <c r="H1" s="25"/>
      <c r="I1" s="25"/>
      <c r="J1" s="25" t="s">
        <v>140</v>
      </c>
    </row>
    <row r="2" spans="1:10" s="15" customFormat="1" ht="16.5" thickBot="1" x14ac:dyDescent="0.3">
      <c r="A2" s="9"/>
      <c r="E2" s="16"/>
    </row>
    <row r="3" spans="1:10" s="15" customFormat="1" ht="16.5" thickBot="1" x14ac:dyDescent="0.3">
      <c r="A3" s="127" t="s">
        <v>66</v>
      </c>
      <c r="B3" s="91" t="s">
        <v>141</v>
      </c>
      <c r="C3" s="11" t="s">
        <v>68</v>
      </c>
      <c r="D3" s="129" t="s">
        <v>117</v>
      </c>
      <c r="E3" s="128" t="s">
        <v>69</v>
      </c>
      <c r="F3" s="82" t="s">
        <v>70</v>
      </c>
      <c r="G3" s="88" t="s">
        <v>71</v>
      </c>
      <c r="H3" s="81" t="s">
        <v>73</v>
      </c>
      <c r="I3" s="81" t="s">
        <v>72</v>
      </c>
      <c r="J3" s="86" t="s">
        <v>74</v>
      </c>
    </row>
    <row r="4" spans="1:10" s="15" customFormat="1" ht="15.75" x14ac:dyDescent="0.25">
      <c r="A4" s="42">
        <v>1</v>
      </c>
      <c r="B4" s="43" t="s">
        <v>134</v>
      </c>
      <c r="C4" s="44" t="s">
        <v>119</v>
      </c>
      <c r="D4" s="130" t="s">
        <v>88</v>
      </c>
      <c r="E4" s="29" t="s">
        <v>102</v>
      </c>
      <c r="F4" s="115" t="s">
        <v>16</v>
      </c>
      <c r="G4" s="120" t="str">
        <f t="shared" ref="G4:G15" si="0">VLOOKUP($F4,$A$18:$G$25,2,0)</f>
        <v>Lars Erik Johannessen</v>
      </c>
      <c r="H4" s="45">
        <f t="shared" ref="H4:H15" si="1">VLOOKUP($F4,$A$18:$G$25,3,0)</f>
        <v>22851801</v>
      </c>
      <c r="I4" s="45">
        <f t="shared" ref="I4:I15" si="2">VLOOKUP($F4,$A$18:$G$25,4,0)</f>
        <v>97786872</v>
      </c>
      <c r="J4" s="46" t="str">
        <f t="shared" ref="J4:J15" si="3">VLOOKUP($F4,$A$18:$G$25,6,0)</f>
        <v>l.e.johannessen@nhm.uio.no</v>
      </c>
    </row>
    <row r="5" spans="1:10" s="15" customFormat="1" ht="15.75" x14ac:dyDescent="0.25">
      <c r="A5" s="47"/>
      <c r="B5" s="35" t="s">
        <v>136</v>
      </c>
      <c r="C5" s="36" t="s">
        <v>118</v>
      </c>
      <c r="D5" s="131" t="s">
        <v>96</v>
      </c>
      <c r="E5" s="33" t="s">
        <v>75</v>
      </c>
      <c r="F5" s="75" t="s">
        <v>17</v>
      </c>
      <c r="G5" s="89" t="str">
        <f t="shared" si="0"/>
        <v>Jarl Andreas Anmarkrud</v>
      </c>
      <c r="H5" s="48">
        <f t="shared" si="1"/>
        <v>22851866</v>
      </c>
      <c r="I5" s="48">
        <f t="shared" si="2"/>
        <v>90120834</v>
      </c>
      <c r="J5" s="49" t="str">
        <f t="shared" si="3"/>
        <v>j.a.anmarkrud@nhm.uio.no</v>
      </c>
    </row>
    <row r="6" spans="1:10" s="15" customFormat="1" ht="15.75" x14ac:dyDescent="0.25">
      <c r="A6" s="47"/>
      <c r="B6" s="35" t="s">
        <v>135</v>
      </c>
      <c r="C6" s="36" t="s">
        <v>120</v>
      </c>
      <c r="D6" s="131" t="s">
        <v>116</v>
      </c>
      <c r="E6" s="33" t="s">
        <v>76</v>
      </c>
      <c r="F6" s="75" t="s">
        <v>18</v>
      </c>
      <c r="G6" s="89" t="str">
        <f t="shared" si="0"/>
        <v>Arild Johnsen</v>
      </c>
      <c r="H6" s="48">
        <f t="shared" si="1"/>
        <v>22851860</v>
      </c>
      <c r="I6" s="48">
        <f t="shared" si="2"/>
        <v>45295663</v>
      </c>
      <c r="J6" s="49" t="str">
        <f t="shared" si="3"/>
        <v>arild.johnsen@nhm.uio.no</v>
      </c>
    </row>
    <row r="7" spans="1:10" s="15" customFormat="1" ht="16.5" thickBot="1" x14ac:dyDescent="0.3">
      <c r="A7" s="50"/>
      <c r="B7" s="37"/>
      <c r="C7" s="38"/>
      <c r="D7" s="132"/>
      <c r="E7" s="51" t="s">
        <v>77</v>
      </c>
      <c r="F7" s="77" t="s">
        <v>19</v>
      </c>
      <c r="G7" s="90" t="str">
        <f t="shared" si="0"/>
        <v>Liv Guro Kvernstuen</v>
      </c>
      <c r="H7" s="52">
        <f t="shared" si="1"/>
        <v>22851683</v>
      </c>
      <c r="I7" s="52">
        <f t="shared" si="2"/>
        <v>95126261</v>
      </c>
      <c r="J7" s="53" t="str">
        <f t="shared" si="3"/>
        <v>l.g.kvernstuen@nhm.uio.no</v>
      </c>
    </row>
    <row r="8" spans="1:10" s="15" customFormat="1" ht="15.75" x14ac:dyDescent="0.25">
      <c r="A8" s="54">
        <v>2</v>
      </c>
      <c r="B8" s="55" t="s">
        <v>137</v>
      </c>
      <c r="C8" s="56" t="s">
        <v>98</v>
      </c>
      <c r="D8" s="133" t="s">
        <v>89</v>
      </c>
      <c r="E8" s="57" t="s">
        <v>102</v>
      </c>
      <c r="F8" s="124" t="s">
        <v>17</v>
      </c>
      <c r="G8" s="121" t="str">
        <f t="shared" si="0"/>
        <v>Jarl Andreas Anmarkrud</v>
      </c>
      <c r="H8" s="58">
        <f t="shared" si="1"/>
        <v>22851866</v>
      </c>
      <c r="I8" s="58">
        <f t="shared" si="2"/>
        <v>90120834</v>
      </c>
      <c r="J8" s="59" t="str">
        <f t="shared" si="3"/>
        <v>j.a.anmarkrud@nhm.uio.no</v>
      </c>
    </row>
    <row r="9" spans="1:10" s="15" customFormat="1" ht="15.75" x14ac:dyDescent="0.25">
      <c r="A9" s="60"/>
      <c r="B9" s="61"/>
      <c r="C9" s="62"/>
      <c r="D9" s="134"/>
      <c r="E9" s="63" t="s">
        <v>75</v>
      </c>
      <c r="F9" s="125" t="s">
        <v>16</v>
      </c>
      <c r="G9" s="122" t="str">
        <f t="shared" si="0"/>
        <v>Lars Erik Johannessen</v>
      </c>
      <c r="H9" s="64">
        <f t="shared" si="1"/>
        <v>22851801</v>
      </c>
      <c r="I9" s="64">
        <f t="shared" si="2"/>
        <v>97786872</v>
      </c>
      <c r="J9" s="65" t="str">
        <f t="shared" si="3"/>
        <v>l.e.johannessen@nhm.uio.no</v>
      </c>
    </row>
    <row r="10" spans="1:10" s="15" customFormat="1" ht="15.75" x14ac:dyDescent="0.25">
      <c r="A10" s="60"/>
      <c r="B10" s="61"/>
      <c r="C10" s="62"/>
      <c r="D10" s="134"/>
      <c r="E10" s="63" t="s">
        <v>76</v>
      </c>
      <c r="F10" s="125" t="s">
        <v>149</v>
      </c>
      <c r="G10" s="122" t="str">
        <f t="shared" si="0"/>
        <v>Malin Stapnes Dahl</v>
      </c>
      <c r="H10" s="64">
        <f t="shared" si="1"/>
        <v>22851774</v>
      </c>
      <c r="I10" s="64">
        <f t="shared" si="2"/>
        <v>91563123</v>
      </c>
      <c r="J10" s="65" t="str">
        <f t="shared" si="3"/>
        <v>m.s.dahl@ibv.uio.no</v>
      </c>
    </row>
    <row r="11" spans="1:10" s="15" customFormat="1" ht="16.5" thickBot="1" x14ac:dyDescent="0.3">
      <c r="A11" s="66"/>
      <c r="B11" s="67"/>
      <c r="C11" s="68"/>
      <c r="D11" s="135"/>
      <c r="E11" s="69" t="s">
        <v>77</v>
      </c>
      <c r="F11" s="126" t="s">
        <v>19</v>
      </c>
      <c r="G11" s="123" t="str">
        <f t="shared" si="0"/>
        <v>Liv Guro Kvernstuen</v>
      </c>
      <c r="H11" s="70">
        <f t="shared" si="1"/>
        <v>22851683</v>
      </c>
      <c r="I11" s="70">
        <f t="shared" si="2"/>
        <v>95126261</v>
      </c>
      <c r="J11" s="71" t="str">
        <f t="shared" si="3"/>
        <v>l.g.kvernstuen@nhm.uio.no</v>
      </c>
    </row>
    <row r="12" spans="1:10" s="15" customFormat="1" ht="15.75" x14ac:dyDescent="0.25">
      <c r="A12" s="42">
        <v>3</v>
      </c>
      <c r="B12" s="43" t="s">
        <v>138</v>
      </c>
      <c r="C12" s="44" t="s">
        <v>100</v>
      </c>
      <c r="D12" s="130" t="s">
        <v>97</v>
      </c>
      <c r="E12" s="29" t="s">
        <v>102</v>
      </c>
      <c r="F12" s="115" t="s">
        <v>20</v>
      </c>
      <c r="G12" s="120" t="str">
        <f t="shared" si="0"/>
        <v>Bjørn Aksel Bjerke</v>
      </c>
      <c r="H12" s="45">
        <f t="shared" si="1"/>
        <v>22851837</v>
      </c>
      <c r="I12" s="45">
        <f t="shared" si="2"/>
        <v>95204891</v>
      </c>
      <c r="J12" s="46" t="str">
        <f t="shared" si="3"/>
        <v>b.a.bjerke@nhm.uio.no</v>
      </c>
    </row>
    <row r="13" spans="1:10" s="15" customFormat="1" ht="15.75" x14ac:dyDescent="0.25">
      <c r="A13" s="47"/>
      <c r="B13" s="35" t="s">
        <v>139</v>
      </c>
      <c r="C13" s="36" t="s">
        <v>101</v>
      </c>
      <c r="D13" s="131" t="s">
        <v>63</v>
      </c>
      <c r="E13" s="33" t="s">
        <v>75</v>
      </c>
      <c r="F13" s="75" t="s">
        <v>16</v>
      </c>
      <c r="G13" s="89" t="str">
        <f t="shared" si="0"/>
        <v>Lars Erik Johannessen</v>
      </c>
      <c r="H13" s="48">
        <f t="shared" si="1"/>
        <v>22851801</v>
      </c>
      <c r="I13" s="48">
        <f t="shared" si="2"/>
        <v>97786872</v>
      </c>
      <c r="J13" s="49" t="str">
        <f t="shared" si="3"/>
        <v>l.e.johannessen@nhm.uio.no</v>
      </c>
    </row>
    <row r="14" spans="1:10" s="15" customFormat="1" ht="15.75" x14ac:dyDescent="0.25">
      <c r="A14" s="47"/>
      <c r="B14" s="35"/>
      <c r="C14" s="36"/>
      <c r="D14" s="131"/>
      <c r="E14" s="33" t="s">
        <v>76</v>
      </c>
      <c r="F14" s="75" t="s">
        <v>19</v>
      </c>
      <c r="G14" s="89" t="str">
        <f t="shared" si="0"/>
        <v>Liv Guro Kvernstuen</v>
      </c>
      <c r="H14" s="48">
        <f t="shared" si="1"/>
        <v>22851683</v>
      </c>
      <c r="I14" s="48">
        <f t="shared" si="2"/>
        <v>95126261</v>
      </c>
      <c r="J14" s="49" t="str">
        <f t="shared" si="3"/>
        <v>l.g.kvernstuen@nhm.uio.no</v>
      </c>
    </row>
    <row r="15" spans="1:10" s="15" customFormat="1" ht="16.5" thickBot="1" x14ac:dyDescent="0.3">
      <c r="A15" s="50"/>
      <c r="B15" s="37"/>
      <c r="C15" s="38"/>
      <c r="D15" s="132"/>
      <c r="E15" s="51" t="s">
        <v>77</v>
      </c>
      <c r="F15" s="77" t="s">
        <v>18</v>
      </c>
      <c r="G15" s="90" t="str">
        <f t="shared" si="0"/>
        <v>Arild Johnsen</v>
      </c>
      <c r="H15" s="52">
        <f t="shared" si="1"/>
        <v>22851860</v>
      </c>
      <c r="I15" s="52">
        <f t="shared" si="2"/>
        <v>45295663</v>
      </c>
      <c r="J15" s="53" t="str">
        <f t="shared" si="3"/>
        <v>arild.johnsen@nhm.uio.no</v>
      </c>
    </row>
    <row r="16" spans="1:10" s="15" customFormat="1" ht="15.75" x14ac:dyDescent="0.25">
      <c r="A16" s="9"/>
      <c r="E16" s="16"/>
      <c r="H16" s="17"/>
      <c r="I16" s="17"/>
    </row>
    <row r="17" spans="1:9" s="15" customFormat="1" ht="21.75" thickBot="1" x14ac:dyDescent="0.4">
      <c r="A17" s="6" t="s">
        <v>78</v>
      </c>
      <c r="E17" s="16"/>
      <c r="H17" s="17"/>
      <c r="I17" s="17"/>
    </row>
    <row r="18" spans="1:9" s="15" customFormat="1" ht="16.5" thickBot="1" x14ac:dyDescent="0.3">
      <c r="A18" s="91" t="s">
        <v>70</v>
      </c>
      <c r="B18" s="88" t="s">
        <v>71</v>
      </c>
      <c r="C18" s="81" t="s">
        <v>73</v>
      </c>
      <c r="D18" s="81" t="s">
        <v>72</v>
      </c>
      <c r="E18" s="81" t="s">
        <v>79</v>
      </c>
      <c r="F18" s="240" t="s">
        <v>74</v>
      </c>
      <c r="G18" s="241"/>
    </row>
    <row r="19" spans="1:9" ht="15.75" x14ac:dyDescent="0.25">
      <c r="A19" s="139" t="s">
        <v>16</v>
      </c>
      <c r="B19" s="141" t="s">
        <v>4</v>
      </c>
      <c r="C19" s="140">
        <v>22851801</v>
      </c>
      <c r="D19" s="140">
        <v>97786872</v>
      </c>
      <c r="E19" s="140"/>
      <c r="F19" s="242" t="s">
        <v>0</v>
      </c>
      <c r="G19" s="243"/>
      <c r="H19" s="4"/>
      <c r="I19" s="4"/>
    </row>
    <row r="20" spans="1:9" ht="15.75" x14ac:dyDescent="0.25">
      <c r="A20" s="136" t="s">
        <v>17</v>
      </c>
      <c r="B20" s="142" t="s">
        <v>5</v>
      </c>
      <c r="C20" s="73">
        <v>22851866</v>
      </c>
      <c r="D20" s="73">
        <v>90120834</v>
      </c>
      <c r="E20" s="73">
        <v>93299849</v>
      </c>
      <c r="F20" s="244" t="s">
        <v>1</v>
      </c>
      <c r="G20" s="237"/>
      <c r="H20" s="4"/>
      <c r="I20" s="4"/>
    </row>
    <row r="21" spans="1:9" ht="15.75" x14ac:dyDescent="0.25">
      <c r="A21" s="136" t="s">
        <v>20</v>
      </c>
      <c r="B21" s="142" t="s">
        <v>9</v>
      </c>
      <c r="C21" s="73">
        <v>22851837</v>
      </c>
      <c r="D21" s="73">
        <v>95204891</v>
      </c>
      <c r="E21" s="73"/>
      <c r="F21" s="244" t="s">
        <v>8</v>
      </c>
      <c r="G21" s="237"/>
      <c r="H21" s="4"/>
      <c r="I21" s="4"/>
    </row>
    <row r="22" spans="1:9" ht="15.75" x14ac:dyDescent="0.25">
      <c r="A22" s="136" t="s">
        <v>18</v>
      </c>
      <c r="B22" s="142" t="s">
        <v>6</v>
      </c>
      <c r="C22" s="73">
        <v>22851860</v>
      </c>
      <c r="D22" s="73">
        <v>45295663</v>
      </c>
      <c r="E22" s="73"/>
      <c r="F22" s="244" t="s">
        <v>2</v>
      </c>
      <c r="G22" s="237"/>
      <c r="H22" s="4"/>
      <c r="I22" s="4"/>
    </row>
    <row r="23" spans="1:9" ht="15.75" x14ac:dyDescent="0.25">
      <c r="A23" s="136" t="s">
        <v>19</v>
      </c>
      <c r="B23" s="142" t="s">
        <v>7</v>
      </c>
      <c r="C23" s="73">
        <v>22851683</v>
      </c>
      <c r="D23" s="73">
        <v>95126261</v>
      </c>
      <c r="E23" s="73"/>
      <c r="F23" s="244" t="s">
        <v>3</v>
      </c>
      <c r="G23" s="237"/>
      <c r="H23" s="4"/>
      <c r="I23" s="4"/>
    </row>
    <row r="24" spans="1:9" ht="15.75" x14ac:dyDescent="0.25">
      <c r="A24" s="136" t="s">
        <v>121</v>
      </c>
      <c r="B24" s="142" t="s">
        <v>122</v>
      </c>
      <c r="C24" s="73">
        <v>22851774</v>
      </c>
      <c r="D24" s="73">
        <v>93684986</v>
      </c>
      <c r="E24" s="73"/>
      <c r="F24" s="236" t="s">
        <v>123</v>
      </c>
      <c r="G24" s="237"/>
      <c r="H24" s="4"/>
      <c r="I24" s="4"/>
    </row>
    <row r="25" spans="1:9" ht="16.5" thickBot="1" x14ac:dyDescent="0.3">
      <c r="A25" s="137" t="s">
        <v>149</v>
      </c>
      <c r="B25" s="143" t="s">
        <v>150</v>
      </c>
      <c r="C25" s="138">
        <v>22851774</v>
      </c>
      <c r="D25" s="138">
        <v>91563123</v>
      </c>
      <c r="E25" s="138"/>
      <c r="F25" s="238" t="s">
        <v>151</v>
      </c>
      <c r="G25" s="239"/>
      <c r="H25" s="4"/>
      <c r="I25" s="4"/>
    </row>
  </sheetData>
  <mergeCells count="8">
    <mergeCell ref="F24:G24"/>
    <mergeCell ref="F25:G25"/>
    <mergeCell ref="F18:G18"/>
    <mergeCell ref="F19:G19"/>
    <mergeCell ref="F20:G20"/>
    <mergeCell ref="F21:G21"/>
    <mergeCell ref="F22:G22"/>
    <mergeCell ref="F23:G23"/>
  </mergeCells>
  <hyperlinks>
    <hyperlink ref="F19" r:id="rId1" display="mailto:l.e.johannessen@nhm.uio.no"/>
    <hyperlink ref="F20" r:id="rId2" display="mailto:j.a.anmarkrud@nhm.uio.no"/>
    <hyperlink ref="F22" r:id="rId3" display="mailto:arild.johnsen@nhm.uio.no"/>
    <hyperlink ref="F23" r:id="rId4" display="mailto:l.g.kvernstuen@nhm.uio.no"/>
    <hyperlink ref="F21" r:id="rId5" display="mailto:b.a.bjerke@nhm.uio.no"/>
    <hyperlink ref="F24" r:id="rId6"/>
    <hyperlink ref="F25" r:id="rId7"/>
  </hyperlinks>
  <pageMargins left="0.7" right="0.7" top="0.75" bottom="0.75" header="0.3" footer="0.3"/>
  <pageSetup paperSize="9" scale="72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/>
  </sheetViews>
  <sheetFormatPr defaultRowHeight="18.75" x14ac:dyDescent="0.3"/>
  <cols>
    <col min="1" max="1" width="21.7109375" style="3" customWidth="1"/>
    <col min="2" max="2" width="20.85546875" style="7" bestFit="1" customWidth="1"/>
    <col min="3" max="3" width="11.28515625" style="3" bestFit="1" customWidth="1"/>
    <col min="4" max="4" width="20.28515625" style="3" bestFit="1" customWidth="1"/>
    <col min="5" max="5" width="10.140625" style="7" customWidth="1"/>
    <col min="6" max="6" width="23.28515625" style="7" bestFit="1" customWidth="1"/>
    <col min="7" max="8" width="6.5703125" style="7" customWidth="1"/>
    <col min="9" max="9" width="6.5703125" style="3" customWidth="1"/>
    <col min="10" max="10" width="8.5703125" bestFit="1" customWidth="1"/>
  </cols>
  <sheetData>
    <row r="1" spans="1:10" s="21" customFormat="1" ht="26.25" x14ac:dyDescent="0.4">
      <c r="A1" s="23" t="s">
        <v>87</v>
      </c>
      <c r="B1" s="118"/>
      <c r="C1" s="22"/>
      <c r="D1" s="22"/>
      <c r="E1" s="24"/>
      <c r="F1" s="22"/>
      <c r="G1" s="22"/>
      <c r="H1" s="25"/>
      <c r="I1" s="25"/>
      <c r="J1" s="25" t="s">
        <v>140</v>
      </c>
    </row>
    <row r="2" spans="1:10" s="4" customFormat="1" ht="15.75" thickBot="1" x14ac:dyDescent="0.3">
      <c r="A2" s="1"/>
      <c r="B2" s="1"/>
      <c r="F2" s="5"/>
    </row>
    <row r="3" spans="1:10" s="15" customFormat="1" ht="21.75" thickBot="1" x14ac:dyDescent="0.4">
      <c r="A3" s="6" t="s">
        <v>94</v>
      </c>
      <c r="B3" s="119"/>
      <c r="C3" s="8"/>
      <c r="D3" s="8"/>
      <c r="E3" s="9"/>
      <c r="G3" s="205"/>
      <c r="H3" s="206" t="s">
        <v>93</v>
      </c>
      <c r="I3" s="207"/>
    </row>
    <row r="4" spans="1:10" s="28" customFormat="1" ht="32.25" thickBot="1" x14ac:dyDescent="0.3">
      <c r="A4" s="26" t="s">
        <v>80</v>
      </c>
      <c r="B4" s="208" t="s">
        <v>126</v>
      </c>
      <c r="C4" s="145" t="s">
        <v>103</v>
      </c>
      <c r="D4" s="146" t="s">
        <v>68</v>
      </c>
      <c r="E4" s="145" t="s">
        <v>67</v>
      </c>
      <c r="F4" s="153" t="s">
        <v>102</v>
      </c>
      <c r="G4" s="72" t="s">
        <v>16</v>
      </c>
      <c r="H4" s="152" t="s">
        <v>17</v>
      </c>
      <c r="I4" s="148" t="s">
        <v>20</v>
      </c>
      <c r="J4" s="154" t="s">
        <v>81</v>
      </c>
    </row>
    <row r="5" spans="1:10" s="15" customFormat="1" ht="15.75" x14ac:dyDescent="0.25">
      <c r="A5" s="200" t="s">
        <v>56</v>
      </c>
      <c r="B5" s="209" t="str">
        <f>VLOOKUP($A5,Details!$A$3:$L$24,2,0)</f>
        <v>Main building (TØ05)</v>
      </c>
      <c r="C5" s="210" t="str">
        <f>VLOOKUP($A5,Details!$A$3:$L$24,3,0)</f>
        <v>K2</v>
      </c>
      <c r="D5" s="209" t="str">
        <f>VLOOKUP($A5,Details!$A$3:$L$24,5,0)</f>
        <v>Cold room 1</v>
      </c>
      <c r="E5" s="210" t="str">
        <f>VLOOKUP($A5,Details!$A$3:$L$24,4,0)</f>
        <v>ZM0005</v>
      </c>
      <c r="F5" s="211" t="str">
        <f>VLOOKUP($A5,Details!$A$3:$L$24,9,0)</f>
        <v>Bjørn Aksel Bjerke</v>
      </c>
      <c r="G5" s="202" t="s">
        <v>65</v>
      </c>
      <c r="H5" s="201"/>
      <c r="I5" s="203" t="s">
        <v>65</v>
      </c>
      <c r="J5" s="204" t="str">
        <f>VLOOKUP($A5,Details!$A$3:$L$24,6,0)</f>
        <v>ZM0005</v>
      </c>
    </row>
    <row r="6" spans="1:10" s="15" customFormat="1" ht="15.75" x14ac:dyDescent="0.25">
      <c r="A6" s="92" t="s">
        <v>58</v>
      </c>
      <c r="B6" s="212" t="str">
        <f>VLOOKUP($A6,Details!$A$3:$L$24,2,0)</f>
        <v>Main building (TØ05)</v>
      </c>
      <c r="C6" s="213" t="str">
        <f>VLOOKUP($A6,Details!$A$3:$L$24,3,0)</f>
        <v>K2</v>
      </c>
      <c r="D6" s="212" t="str">
        <f>VLOOKUP($A6,Details!$A$3:$L$24,5,0)</f>
        <v>Cold room 2</v>
      </c>
      <c r="E6" s="213" t="str">
        <f>VLOOKUP($A6,Details!$A$3:$L$24,4,0)</f>
        <v>ZM0010</v>
      </c>
      <c r="F6" s="93" t="str">
        <f>VLOOKUP($A6,Details!$A$3:$L$24,9,0)</f>
        <v>Bjørn Aksel Bjerke</v>
      </c>
      <c r="G6" s="94" t="s">
        <v>65</v>
      </c>
      <c r="H6" s="95"/>
      <c r="I6" s="96" t="s">
        <v>65</v>
      </c>
      <c r="J6" s="97" t="str">
        <f>VLOOKUP($A6,Details!$A$3:$L$24,6,0)</f>
        <v>ZM0010</v>
      </c>
    </row>
    <row r="7" spans="1:10" s="15" customFormat="1" ht="16.5" thickBot="1" x14ac:dyDescent="0.3">
      <c r="A7" s="98" t="s">
        <v>60</v>
      </c>
      <c r="B7" s="214" t="str">
        <f>VLOOKUP($A7,Details!$A$3:$L$24,2,0)</f>
        <v>Main building (TØ05)</v>
      </c>
      <c r="C7" s="215" t="str">
        <f>VLOOKUP($A7,Details!$A$3:$L$24,3,0)</f>
        <v>K2</v>
      </c>
      <c r="D7" s="214" t="str">
        <f>VLOOKUP($A7,Details!$A$3:$L$24,5,0)</f>
        <v>Cold room 3</v>
      </c>
      <c r="E7" s="215" t="str">
        <f>VLOOKUP($A7,Details!$A$3:$L$24,4,0)</f>
        <v>ZM0013</v>
      </c>
      <c r="F7" s="99" t="str">
        <f>VLOOKUP($A7,Details!$A$3:$L$24,9,0)</f>
        <v>Bjørn Aksel Bjerke</v>
      </c>
      <c r="G7" s="100" t="s">
        <v>65</v>
      </c>
      <c r="H7" s="101"/>
      <c r="I7" s="102" t="s">
        <v>65</v>
      </c>
      <c r="J7" s="103" t="str">
        <f>VLOOKUP($A7,Details!$A$3:$L$24,6,0)</f>
        <v>ZM0013</v>
      </c>
    </row>
    <row r="8" spans="1:10" s="15" customFormat="1" ht="16.5" thickBot="1" x14ac:dyDescent="0.3">
      <c r="A8" s="224" t="s">
        <v>62</v>
      </c>
      <c r="B8" s="225" t="str">
        <f>VLOOKUP($A8,Details!$A$3:$L$24,2,0)</f>
        <v>Main building (TØ05)</v>
      </c>
      <c r="C8" s="226" t="str">
        <f>VLOOKUP($A8,Details!$A$3:$L$24,3,0)</f>
        <v>K2</v>
      </c>
      <c r="D8" s="225" t="str">
        <f>VLOOKUP($A8,Details!$A$3:$L$24,5,0)</f>
        <v>Freezer room</v>
      </c>
      <c r="E8" s="226" t="str">
        <f>VLOOKUP($A8,Details!$A$3:$L$24,4,0)</f>
        <v>ZM0004</v>
      </c>
      <c r="F8" s="227" t="str">
        <f>VLOOKUP($A8,Details!$A$3:$L$24,9,0)</f>
        <v>Bjørn Aksel Bjerke</v>
      </c>
      <c r="G8" s="228" t="s">
        <v>65</v>
      </c>
      <c r="H8" s="229"/>
      <c r="I8" s="230" t="s">
        <v>65</v>
      </c>
      <c r="J8" s="231" t="str">
        <f>VLOOKUP($A8,Details!$A$3:$L$24,6,0)</f>
        <v>ZM0004</v>
      </c>
    </row>
    <row r="9" spans="1:10" s="15" customFormat="1" ht="15.75" x14ac:dyDescent="0.25">
      <c r="A9" s="216" t="s">
        <v>34</v>
      </c>
      <c r="B9" s="217" t="str">
        <f>VLOOKUP($A9,Details!$A$3:$L$24,2,0)</f>
        <v>Main building (TØ05)</v>
      </c>
      <c r="C9" s="218" t="str">
        <f>VLOOKUP($A9,Details!$A$3:$L$24,3,0)</f>
        <v>K2</v>
      </c>
      <c r="D9" s="217" t="str">
        <f>VLOOKUP($A9,Details!$A$3:$L$24,5,0)</f>
        <v>Dyrestallen</v>
      </c>
      <c r="E9" s="218" t="str">
        <f>VLOOKUP($A9,Details!$A$3:$L$24,4,0)</f>
        <v>ZM0002</v>
      </c>
      <c r="F9" s="219" t="str">
        <f>VLOOKUP($A9,Details!$A$3:$L$24,9,0)</f>
        <v>Lars Erik Johannessen</v>
      </c>
      <c r="G9" s="220" t="s">
        <v>65</v>
      </c>
      <c r="H9" s="221" t="s">
        <v>65</v>
      </c>
      <c r="I9" s="222"/>
      <c r="J9" s="223" t="str">
        <f>VLOOKUP($A9,Details!$A$3:$L$24,6,0)</f>
        <v>Bank05</v>
      </c>
    </row>
    <row r="10" spans="1:10" s="15" customFormat="1" ht="15.75" x14ac:dyDescent="0.25">
      <c r="A10" s="92" t="s">
        <v>38</v>
      </c>
      <c r="B10" s="212" t="str">
        <f>VLOOKUP($A10,Details!$A$3:$L$24,2,0)</f>
        <v>Main building (TØ05)</v>
      </c>
      <c r="C10" s="213" t="str">
        <f>VLOOKUP($A10,Details!$A$3:$L$24,3,0)</f>
        <v>K2</v>
      </c>
      <c r="D10" s="212" t="str">
        <f>VLOOKUP($A10,Details!$A$3:$L$24,5,0)</f>
        <v>Dyrestallen</v>
      </c>
      <c r="E10" s="213" t="str">
        <f>VLOOKUP($A10,Details!$A$3:$L$24,4,0)</f>
        <v>ZM0002</v>
      </c>
      <c r="F10" s="93" t="str">
        <f>VLOOKUP($A10,Details!$A$3:$L$24,9,0)</f>
        <v>Lars Erik Johannessen</v>
      </c>
      <c r="G10" s="94" t="s">
        <v>65</v>
      </c>
      <c r="H10" s="95" t="s">
        <v>65</v>
      </c>
      <c r="I10" s="96"/>
      <c r="J10" s="97" t="str">
        <f>VLOOKUP($A10,Details!$A$3:$L$24,6,0)</f>
        <v>Bank06</v>
      </c>
    </row>
    <row r="11" spans="1:10" s="15" customFormat="1" ht="15.75" x14ac:dyDescent="0.25">
      <c r="A11" s="92" t="s">
        <v>21</v>
      </c>
      <c r="B11" s="212" t="str">
        <f>VLOOKUP($A11,Details!$A$3:$L$24,2,0)</f>
        <v>Main building (TØ05)</v>
      </c>
      <c r="C11" s="213" t="str">
        <f>VLOOKUP($A11,Details!$A$3:$L$24,3,0)</f>
        <v>K2</v>
      </c>
      <c r="D11" s="212" t="str">
        <f>VLOOKUP($A11,Details!$A$3:$L$24,5,0)</f>
        <v>Dyrestallen</v>
      </c>
      <c r="E11" s="213" t="str">
        <f>VLOOKUP($A11,Details!$A$3:$L$24,4,0)</f>
        <v>ZM0002</v>
      </c>
      <c r="F11" s="93" t="str">
        <f>VLOOKUP($A11,Details!$A$3:$L$24,9,0)</f>
        <v>Lars Erik Johannessen</v>
      </c>
      <c r="G11" s="94" t="s">
        <v>65</v>
      </c>
      <c r="H11" s="95" t="s">
        <v>65</v>
      </c>
      <c r="I11" s="96"/>
      <c r="J11" s="97" t="str">
        <f>VLOOKUP($A11,Details!$A$3:$L$24,6,0)</f>
        <v>Bank01</v>
      </c>
    </row>
    <row r="12" spans="1:10" s="15" customFormat="1" ht="15.75" x14ac:dyDescent="0.25">
      <c r="A12" s="92" t="s">
        <v>24</v>
      </c>
      <c r="B12" s="212" t="str">
        <f>VLOOKUP($A12,Details!$A$3:$L$24,2,0)</f>
        <v>Main building (TØ05)</v>
      </c>
      <c r="C12" s="213" t="str">
        <f>VLOOKUP($A12,Details!$A$3:$L$24,3,0)</f>
        <v>K2</v>
      </c>
      <c r="D12" s="212" t="str">
        <f>VLOOKUP($A12,Details!$A$3:$L$24,5,0)</f>
        <v>Dyrestallen</v>
      </c>
      <c r="E12" s="213" t="str">
        <f>VLOOKUP($A12,Details!$A$3:$L$24,4,0)</f>
        <v>ZM0002</v>
      </c>
      <c r="F12" s="93" t="str">
        <f>VLOOKUP($A12,Details!$A$3:$L$24,9,0)</f>
        <v>Lars Erik Johannessen</v>
      </c>
      <c r="G12" s="94" t="s">
        <v>65</v>
      </c>
      <c r="H12" s="95" t="s">
        <v>65</v>
      </c>
      <c r="I12" s="96"/>
      <c r="J12" s="97" t="str">
        <f>VLOOKUP($A12,Details!$A$3:$L$24,6,0)</f>
        <v>Bank02</v>
      </c>
    </row>
    <row r="13" spans="1:10" s="15" customFormat="1" ht="15.75" x14ac:dyDescent="0.25">
      <c r="A13" s="92" t="s">
        <v>26</v>
      </c>
      <c r="B13" s="212" t="str">
        <f>VLOOKUP($A13,Details!$A$3:$L$24,2,0)</f>
        <v>Main building (TØ05)</v>
      </c>
      <c r="C13" s="213" t="str">
        <f>VLOOKUP($A13,Details!$A$3:$L$24,3,0)</f>
        <v>K2</v>
      </c>
      <c r="D13" s="212" t="str">
        <f>VLOOKUP($A13,Details!$A$3:$L$24,5,0)</f>
        <v>Dyrestallen</v>
      </c>
      <c r="E13" s="213" t="str">
        <f>VLOOKUP($A13,Details!$A$3:$L$24,4,0)</f>
        <v>ZM0002</v>
      </c>
      <c r="F13" s="93" t="str">
        <f>VLOOKUP($A13,Details!$A$3:$L$24,9,0)</f>
        <v>Lars Erik Johannessen</v>
      </c>
      <c r="G13" s="94" t="s">
        <v>65</v>
      </c>
      <c r="H13" s="95" t="s">
        <v>65</v>
      </c>
      <c r="I13" s="96"/>
      <c r="J13" s="97" t="str">
        <f>VLOOKUP($A13,Details!$A$3:$L$24,6,0)</f>
        <v>Bank03</v>
      </c>
    </row>
    <row r="14" spans="1:10" s="15" customFormat="1" ht="15.75" x14ac:dyDescent="0.25">
      <c r="A14" s="92" t="s">
        <v>28</v>
      </c>
      <c r="B14" s="212" t="str">
        <f>VLOOKUP($A14,Details!$A$3:$L$24,2,0)</f>
        <v>Main building (TØ05)</v>
      </c>
      <c r="C14" s="213" t="str">
        <f>VLOOKUP($A14,Details!$A$3:$L$24,3,0)</f>
        <v>K2</v>
      </c>
      <c r="D14" s="212" t="str">
        <f>VLOOKUP($A14,Details!$A$3:$L$24,5,0)</f>
        <v>Dyrestallen</v>
      </c>
      <c r="E14" s="213" t="str">
        <f>VLOOKUP($A14,Details!$A$3:$L$24,4,0)</f>
        <v>ZM0002</v>
      </c>
      <c r="F14" s="93" t="str">
        <f>VLOOKUP($A14,Details!$A$3:$L$24,9,0)</f>
        <v>Lars Erik Johannessen</v>
      </c>
      <c r="G14" s="94" t="s">
        <v>65</v>
      </c>
      <c r="H14" s="95" t="s">
        <v>65</v>
      </c>
      <c r="I14" s="96"/>
      <c r="J14" s="97" t="str">
        <f>VLOOKUP($A14,Details!$A$3:$L$24,6,0)</f>
        <v>Bank04</v>
      </c>
    </row>
    <row r="15" spans="1:10" s="15" customFormat="1" ht="15.75" x14ac:dyDescent="0.25">
      <c r="A15" s="92" t="s">
        <v>30</v>
      </c>
      <c r="B15" s="212" t="str">
        <f>VLOOKUP($A15,Details!$A$3:$L$24,2,0)</f>
        <v>Main building (TØ05)</v>
      </c>
      <c r="C15" s="213" t="str">
        <f>VLOOKUP($A15,Details!$A$3:$L$24,3,0)</f>
        <v>K2</v>
      </c>
      <c r="D15" s="212" t="str">
        <f>VLOOKUP($A15,Details!$A$3:$L$24,5,0)</f>
        <v>Dyrestallen</v>
      </c>
      <c r="E15" s="213" t="str">
        <f>VLOOKUP($A15,Details!$A$3:$L$24,4,0)</f>
        <v>ZM0002</v>
      </c>
      <c r="F15" s="93" t="str">
        <f>VLOOKUP($A15,Details!$A$3:$L$24,9,0)</f>
        <v>Lars Erik Johannessen</v>
      </c>
      <c r="G15" s="94" t="s">
        <v>65</v>
      </c>
      <c r="H15" s="95" t="s">
        <v>65</v>
      </c>
      <c r="I15" s="96"/>
      <c r="J15" s="97" t="str">
        <f>VLOOKUP($A15,Details!$A$3:$L$24,6,0)</f>
        <v>Bank07</v>
      </c>
    </row>
    <row r="16" spans="1:10" s="15" customFormat="1" ht="16.5" thickBot="1" x14ac:dyDescent="0.3">
      <c r="A16" s="98" t="s">
        <v>32</v>
      </c>
      <c r="B16" s="214" t="str">
        <f>VLOOKUP($A16,Details!$A$3:$L$24,2,0)</f>
        <v>Main building (TØ05)</v>
      </c>
      <c r="C16" s="215" t="str">
        <f>VLOOKUP($A16,Details!$A$3:$L$24,3,0)</f>
        <v>K2</v>
      </c>
      <c r="D16" s="214" t="str">
        <f>VLOOKUP($A16,Details!$A$3:$L$24,5,0)</f>
        <v>Dyrestallen</v>
      </c>
      <c r="E16" s="215" t="str">
        <f>VLOOKUP($A16,Details!$A$3:$L$24,4,0)</f>
        <v>ZM0002</v>
      </c>
      <c r="F16" s="99" t="str">
        <f>VLOOKUP($A16,Details!$A$3:$L$24,9,0)</f>
        <v>Lars Erik Johannessen</v>
      </c>
      <c r="G16" s="100" t="s">
        <v>65</v>
      </c>
      <c r="H16" s="101" t="s">
        <v>65</v>
      </c>
      <c r="I16" s="102"/>
      <c r="J16" s="103" t="str">
        <f>VLOOKUP($A16,Details!$A$3:$L$24,6,0)</f>
        <v>Bank08</v>
      </c>
    </row>
    <row r="17" spans="1:10" s="15" customFormat="1" ht="15.75" x14ac:dyDescent="0.25">
      <c r="A17" s="216" t="s">
        <v>43</v>
      </c>
      <c r="B17" s="217" t="str">
        <f>VLOOKUP($A17,Details!$A$3:$L$24,2,0)</f>
        <v>Main building (TØ05)</v>
      </c>
      <c r="C17" s="218" t="str">
        <f>VLOOKUP($A17,Details!$A$3:$L$24,3,0)</f>
        <v>K1</v>
      </c>
      <c r="D17" s="217" t="str">
        <f>VLOOKUP($A17,Details!$A$3:$L$24,5,0)</f>
        <v>Machine room</v>
      </c>
      <c r="E17" s="218" t="str">
        <f>VLOOKUP($A17,Details!$A$3:$L$24,4,0)</f>
        <v>ZM011A</v>
      </c>
      <c r="F17" s="219" t="str">
        <f>VLOOKUP($A17,Details!$A$3:$L$24,9,0)</f>
        <v>Jarl Andreas Anmarkrud</v>
      </c>
      <c r="G17" s="220" t="s">
        <v>65</v>
      </c>
      <c r="H17" s="221" t="s">
        <v>65</v>
      </c>
      <c r="I17" s="222"/>
      <c r="J17" s="223" t="str">
        <f>VLOOKUP($A17,Details!$A$3:$L$24,6,0)</f>
        <v>Lab01</v>
      </c>
    </row>
    <row r="18" spans="1:10" s="15" customFormat="1" ht="15.75" x14ac:dyDescent="0.25">
      <c r="A18" s="92" t="s">
        <v>45</v>
      </c>
      <c r="B18" s="212" t="str">
        <f>VLOOKUP($A18,Details!$A$3:$L$24,2,0)</f>
        <v>Main building (TØ05)</v>
      </c>
      <c r="C18" s="213" t="str">
        <f>VLOOKUP($A18,Details!$A$3:$L$24,3,0)</f>
        <v>K1</v>
      </c>
      <c r="D18" s="212" t="str">
        <f>VLOOKUP($A18,Details!$A$3:$L$24,5,0)</f>
        <v>Machine room</v>
      </c>
      <c r="E18" s="213" t="str">
        <f>VLOOKUP($A18,Details!$A$3:$L$24,4,0)</f>
        <v>ZM011A</v>
      </c>
      <c r="F18" s="93" t="str">
        <f>VLOOKUP($A18,Details!$A$3:$L$24,9,0)</f>
        <v>Jarl Andreas Anmarkrud</v>
      </c>
      <c r="G18" s="94" t="s">
        <v>65</v>
      </c>
      <c r="H18" s="95" t="s">
        <v>65</v>
      </c>
      <c r="I18" s="96"/>
      <c r="J18" s="97" t="str">
        <f>VLOOKUP($A18,Details!$A$3:$L$24,6,0)</f>
        <v>Lab02</v>
      </c>
    </row>
    <row r="19" spans="1:10" s="15" customFormat="1" ht="15.75" x14ac:dyDescent="0.25">
      <c r="A19" s="92" t="s">
        <v>47</v>
      </c>
      <c r="B19" s="212" t="str">
        <f>VLOOKUP($A19,Details!$A$3:$L$24,2,0)</f>
        <v>Main building (TØ05)</v>
      </c>
      <c r="C19" s="213" t="str">
        <f>VLOOKUP($A19,Details!$A$3:$L$24,3,0)</f>
        <v>K1</v>
      </c>
      <c r="D19" s="212" t="str">
        <f>VLOOKUP($A19,Details!$A$3:$L$24,5,0)</f>
        <v>Machine room</v>
      </c>
      <c r="E19" s="213" t="str">
        <f>VLOOKUP($A19,Details!$A$3:$L$24,4,0)</f>
        <v>ZM011A</v>
      </c>
      <c r="F19" s="93" t="str">
        <f>VLOOKUP($A19,Details!$A$3:$L$24,9,0)</f>
        <v>Jarl Andreas Anmarkrud</v>
      </c>
      <c r="G19" s="94" t="s">
        <v>65</v>
      </c>
      <c r="H19" s="95" t="s">
        <v>65</v>
      </c>
      <c r="I19" s="96"/>
      <c r="J19" s="97" t="str">
        <f>VLOOKUP($A19,Details!$A$3:$L$24,6,0)</f>
        <v>Lab03</v>
      </c>
    </row>
    <row r="20" spans="1:10" s="15" customFormat="1" ht="16.5" thickBot="1" x14ac:dyDescent="0.3">
      <c r="A20" s="98" t="s">
        <v>41</v>
      </c>
      <c r="B20" s="214" t="str">
        <f>VLOOKUP($A20,Details!$A$3:$L$24,2,0)</f>
        <v>Main building (TØ05)</v>
      </c>
      <c r="C20" s="215" t="str">
        <f>VLOOKUP($A20,Details!$A$3:$L$24,3,0)</f>
        <v>K1</v>
      </c>
      <c r="D20" s="214" t="str">
        <f>VLOOKUP($A20,Details!$A$3:$L$24,5,0)</f>
        <v>Machine room</v>
      </c>
      <c r="E20" s="215" t="str">
        <f>VLOOKUP($A20,Details!$A$3:$L$24,4,0)</f>
        <v>ZM011A</v>
      </c>
      <c r="F20" s="99" t="str">
        <f>VLOOKUP($A20,Details!$A$3:$L$24,9,0)</f>
        <v>Jarl Andreas Anmarkrud</v>
      </c>
      <c r="G20" s="100" t="s">
        <v>65</v>
      </c>
      <c r="H20" s="101" t="s">
        <v>65</v>
      </c>
      <c r="I20" s="102"/>
      <c r="J20" s="103" t="str">
        <f>VLOOKUP($A20,Details!$A$3:$L$24,6,0)</f>
        <v>Lab04</v>
      </c>
    </row>
    <row r="21" spans="1:10" s="15" customFormat="1" ht="15.75" x14ac:dyDescent="0.25">
      <c r="A21" s="216" t="s">
        <v>50</v>
      </c>
      <c r="B21" s="217" t="str">
        <f>VLOOKUP($A21,Details!$A$3:$L$24,2,0)</f>
        <v>Main building (TØ05)</v>
      </c>
      <c r="C21" s="218" t="str">
        <f>VLOOKUP($A21,Details!$A$3:$L$24,3,0)</f>
        <v>K1</v>
      </c>
      <c r="D21" s="217" t="str">
        <f>VLOOKUP($A21,Details!$A$3:$L$24,5,0)</f>
        <v>Bjørn Aksels office</v>
      </c>
      <c r="E21" s="218" t="str">
        <f>VLOOKUP($A21,Details!$A$3:$L$24,4,0)</f>
        <v>ZM013</v>
      </c>
      <c r="F21" s="219" t="str">
        <f>VLOOKUP($A21,Details!$A$3:$L$24,9,0)</f>
        <v>Lars Erik Johannessen</v>
      </c>
      <c r="G21" s="220" t="s">
        <v>65</v>
      </c>
      <c r="H21" s="221"/>
      <c r="I21" s="222" t="s">
        <v>65</v>
      </c>
      <c r="J21" s="223" t="str">
        <f>VLOOKUP($A21,Details!$A$3:$L$24,6,0)</f>
        <v>Tax01</v>
      </c>
    </row>
    <row r="22" spans="1:10" s="15" customFormat="1" ht="15.75" x14ac:dyDescent="0.25">
      <c r="A22" s="92" t="s">
        <v>52</v>
      </c>
      <c r="B22" s="212" t="str">
        <f>VLOOKUP($A22,Details!$A$3:$L$24,2,0)</f>
        <v>Main building (TØ05)</v>
      </c>
      <c r="C22" s="213" t="str">
        <f>VLOOKUP($A22,Details!$A$3:$L$24,3,0)</f>
        <v>K1</v>
      </c>
      <c r="D22" s="212" t="str">
        <f>VLOOKUP($A22,Details!$A$3:$L$24,5,0)</f>
        <v>Taxidermy workshop</v>
      </c>
      <c r="E22" s="213" t="str">
        <f>VLOOKUP($A22,Details!$A$3:$L$24,4,0)</f>
        <v>ZM017</v>
      </c>
      <c r="F22" s="93" t="str">
        <f>VLOOKUP($A22,Details!$A$3:$L$24,9,0)</f>
        <v>Lars Erik Johannessen</v>
      </c>
      <c r="G22" s="94" t="s">
        <v>65</v>
      </c>
      <c r="H22" s="95"/>
      <c r="I22" s="96" t="s">
        <v>65</v>
      </c>
      <c r="J22" s="97" t="str">
        <f>VLOOKUP($A22,Details!$A$3:$L$24,6,0)</f>
        <v>Tax02</v>
      </c>
    </row>
    <row r="23" spans="1:10" s="15" customFormat="1" ht="16.5" thickBot="1" x14ac:dyDescent="0.3">
      <c r="A23" s="98" t="s">
        <v>54</v>
      </c>
      <c r="B23" s="214" t="str">
        <f>VLOOKUP($A23,Details!$A$3:$L$24,2,0)</f>
        <v>Main building (TØ05)</v>
      </c>
      <c r="C23" s="215" t="str">
        <f>VLOOKUP($A23,Details!$A$3:$L$24,3,0)</f>
        <v>K1</v>
      </c>
      <c r="D23" s="214" t="str">
        <f>VLOOKUP($A23,Details!$A$3:$L$24,5,0)</f>
        <v>Kokerom</v>
      </c>
      <c r="E23" s="215" t="str">
        <f>VLOOKUP($A23,Details!$A$3:$L$24,4,0)</f>
        <v>ZM025</v>
      </c>
      <c r="F23" s="99" t="str">
        <f>VLOOKUP($A23,Details!$A$3:$L$24,9,0)</f>
        <v>Lars Erik Johannessen</v>
      </c>
      <c r="G23" s="100" t="s">
        <v>65</v>
      </c>
      <c r="H23" s="101"/>
      <c r="I23" s="102" t="s">
        <v>65</v>
      </c>
      <c r="J23" s="103" t="str">
        <f>VLOOKUP($A23,Details!$A$3:$L$24,6,0)</f>
        <v>Tax03</v>
      </c>
    </row>
    <row r="24" spans="1:10" s="15" customFormat="1" ht="15.75" x14ac:dyDescent="0.25">
      <c r="A24" s="216" t="s">
        <v>144</v>
      </c>
      <c r="B24" s="217" t="str">
        <f>VLOOKUP($A24,Details!$A$3:$L$24,2,0)</f>
        <v>"Garage" (TØ09)</v>
      </c>
      <c r="C24" s="218">
        <f>VLOOKUP($A24,Details!$A$3:$L$24,3,0)</f>
        <v>1</v>
      </c>
      <c r="D24" s="217" t="str">
        <f>VLOOKUP($A24,Details!$A$3:$L$24,5,0)</f>
        <v>Garage 103</v>
      </c>
      <c r="E24" s="218">
        <f>VLOOKUP($A24,Details!$A$3:$L$24,4,0)</f>
        <v>103</v>
      </c>
      <c r="F24" s="219" t="str">
        <f>VLOOKUP($A24,Details!$A$3:$L$24,9,0)</f>
        <v>Lars Erik Johannessen</v>
      </c>
      <c r="G24" s="220" t="s">
        <v>65</v>
      </c>
      <c r="H24" s="221" t="s">
        <v>65</v>
      </c>
      <c r="I24" s="222"/>
      <c r="J24" s="223" t="str">
        <f>VLOOKUP($A24,Details!$A$3:$L$24,6,0)</f>
        <v>Ute04</v>
      </c>
    </row>
    <row r="25" spans="1:10" s="15" customFormat="1" ht="16.5" thickBot="1" x14ac:dyDescent="0.3">
      <c r="A25" s="98" t="s">
        <v>145</v>
      </c>
      <c r="B25" s="214" t="str">
        <f>VLOOKUP($A25,Details!$A$3:$L$24,2,0)</f>
        <v>"Garage" (TØ09)</v>
      </c>
      <c r="C25" s="215">
        <f>VLOOKUP($A25,Details!$A$3:$L$24,3,0)</f>
        <v>1</v>
      </c>
      <c r="D25" s="214" t="str">
        <f>VLOOKUP($A25,Details!$A$3:$L$24,5,0)</f>
        <v>Garage 103</v>
      </c>
      <c r="E25" s="215">
        <f>VLOOKUP($A25,Details!$A$3:$L$24,4,0)</f>
        <v>103</v>
      </c>
      <c r="F25" s="99" t="str">
        <f>VLOOKUP($A25,Details!$A$3:$L$24,9,0)</f>
        <v>Lars Erik Johannessen</v>
      </c>
      <c r="G25" s="100" t="s">
        <v>65</v>
      </c>
      <c r="H25" s="101" t="s">
        <v>65</v>
      </c>
      <c r="I25" s="102"/>
      <c r="J25" s="103" t="str">
        <f>VLOOKUP($A25,Details!$A$3:$L$24,6,0)</f>
        <v>Ute05</v>
      </c>
    </row>
    <row r="26" spans="1:10" s="15" customFormat="1" ht="15.75" x14ac:dyDescent="0.25">
      <c r="B26" s="17"/>
      <c r="E26" s="16"/>
      <c r="F26" s="17"/>
      <c r="G26" s="17"/>
      <c r="H26" s="17"/>
    </row>
    <row r="27" spans="1:10" s="15" customFormat="1" ht="21.75" thickBot="1" x14ac:dyDescent="0.4">
      <c r="A27" s="6" t="s">
        <v>82</v>
      </c>
      <c r="B27" s="119"/>
      <c r="E27" s="16"/>
      <c r="F27" s="17"/>
      <c r="G27" s="17"/>
      <c r="H27" s="17"/>
    </row>
    <row r="28" spans="1:10" s="15" customFormat="1" ht="16.5" thickBot="1" x14ac:dyDescent="0.3">
      <c r="A28" s="10" t="s">
        <v>71</v>
      </c>
      <c r="B28" s="18" t="s">
        <v>73</v>
      </c>
      <c r="C28" s="19" t="s">
        <v>72</v>
      </c>
      <c r="D28" s="240" t="s">
        <v>74</v>
      </c>
      <c r="E28" s="245"/>
      <c r="F28" s="245"/>
      <c r="G28" s="246"/>
    </row>
    <row r="29" spans="1:10" s="15" customFormat="1" ht="15.75" x14ac:dyDescent="0.25">
      <c r="A29" s="110" t="s">
        <v>4</v>
      </c>
      <c r="B29" s="111">
        <f>VLOOKUP($A29,'Contact persons'!$B$18:$G$25,2,0)</f>
        <v>22851801</v>
      </c>
      <c r="C29" s="112">
        <f>VLOOKUP($A29,'Contact persons'!$B$18:$G$25,3,0)</f>
        <v>97786872</v>
      </c>
      <c r="D29" s="247" t="str">
        <f>VLOOKUP($A29,'Contact persons'!$B$18:$G$25,5,0)</f>
        <v>l.e.johannessen@nhm.uio.no</v>
      </c>
      <c r="E29" s="248">
        <f>VLOOKUP($A29,'Contact persons'!$B$18:$G$25,2,0)</f>
        <v>22851801</v>
      </c>
      <c r="F29" s="248">
        <f>VLOOKUP($A29,'Contact persons'!$B$18:$G$25,2,0)</f>
        <v>22851801</v>
      </c>
      <c r="G29" s="249">
        <f>VLOOKUP($A29,'Contact persons'!$B$18:$G$25,2,0)</f>
        <v>22851801</v>
      </c>
    </row>
    <row r="30" spans="1:10" s="15" customFormat="1" ht="15.75" x14ac:dyDescent="0.25">
      <c r="A30" s="107" t="s">
        <v>5</v>
      </c>
      <c r="B30" s="108">
        <f>VLOOKUP($A30,'Contact persons'!$B$18:$G$25,2,0)</f>
        <v>22851866</v>
      </c>
      <c r="C30" s="109">
        <f>VLOOKUP($A30,'Contact persons'!$B$18:$G$25,3,0)</f>
        <v>90120834</v>
      </c>
      <c r="D30" s="250" t="str">
        <f>VLOOKUP($A30,'Contact persons'!$B$18:$G$25,5,0)</f>
        <v>j.a.anmarkrud@nhm.uio.no</v>
      </c>
      <c r="E30" s="251">
        <f>VLOOKUP($A30,'Contact persons'!$B$18:$G$25,2,0)</f>
        <v>22851866</v>
      </c>
      <c r="F30" s="251">
        <f>VLOOKUP($A30,'Contact persons'!$B$18:$G$25,2,0)</f>
        <v>22851866</v>
      </c>
      <c r="G30" s="252">
        <f>VLOOKUP($A30,'Contact persons'!$B$18:$G$25,2,0)</f>
        <v>22851866</v>
      </c>
    </row>
    <row r="31" spans="1:10" s="15" customFormat="1" ht="16.5" thickBot="1" x14ac:dyDescent="0.3">
      <c r="A31" s="104" t="s">
        <v>9</v>
      </c>
      <c r="B31" s="105">
        <f>VLOOKUP($A31,'Contact persons'!$B$18:$G$25,2,0)</f>
        <v>22851837</v>
      </c>
      <c r="C31" s="106">
        <f>VLOOKUP($A31,'Contact persons'!$B$18:$G$25,3,0)</f>
        <v>95204891</v>
      </c>
      <c r="D31" s="253" t="str">
        <f>VLOOKUP($A31,'Contact persons'!$B$18:$G$25,5,0)</f>
        <v>b.a.bjerke@nhm.uio.no</v>
      </c>
      <c r="E31" s="254">
        <f>VLOOKUP($A31,'Contact persons'!$B$18:$G$25,2,0)</f>
        <v>22851837</v>
      </c>
      <c r="F31" s="254">
        <f>VLOOKUP($A31,'Contact persons'!$B$18:$G$25,2,0)</f>
        <v>22851837</v>
      </c>
      <c r="G31" s="255">
        <f>VLOOKUP($A31,'Contact persons'!$B$18:$G$25,2,0)</f>
        <v>22851837</v>
      </c>
    </row>
    <row r="32" spans="1:10" s="15" customFormat="1" ht="15.75" x14ac:dyDescent="0.25">
      <c r="B32" s="17"/>
      <c r="E32" s="17"/>
      <c r="F32" s="17"/>
      <c r="G32" s="17"/>
      <c r="H32" s="17"/>
    </row>
    <row r="33" spans="2:8" s="15" customFormat="1" ht="15.75" x14ac:dyDescent="0.25">
      <c r="B33" s="17"/>
      <c r="E33" s="17"/>
      <c r="F33" s="17"/>
      <c r="G33" s="17"/>
      <c r="H33" s="17"/>
    </row>
    <row r="34" spans="2:8" s="15" customFormat="1" ht="15.75" x14ac:dyDescent="0.25">
      <c r="B34" s="17"/>
      <c r="E34" s="17"/>
      <c r="F34" s="17"/>
      <c r="G34" s="17"/>
      <c r="H34" s="17"/>
    </row>
    <row r="35" spans="2:8" s="15" customFormat="1" ht="15.75" x14ac:dyDescent="0.25">
      <c r="B35" s="17"/>
      <c r="E35" s="17"/>
      <c r="F35" s="17"/>
      <c r="G35" s="17"/>
      <c r="H35" s="17"/>
    </row>
    <row r="36" spans="2:8" s="15" customFormat="1" ht="15.75" x14ac:dyDescent="0.25">
      <c r="B36" s="17"/>
      <c r="E36" s="17"/>
      <c r="F36" s="17"/>
      <c r="G36" s="17"/>
      <c r="H36" s="17"/>
    </row>
    <row r="37" spans="2:8" s="15" customFormat="1" ht="15.75" x14ac:dyDescent="0.25">
      <c r="B37" s="17"/>
      <c r="E37" s="17"/>
      <c r="F37" s="17"/>
      <c r="G37" s="17"/>
      <c r="H37" s="17"/>
    </row>
    <row r="38" spans="2:8" s="15" customFormat="1" ht="15.75" x14ac:dyDescent="0.25">
      <c r="B38" s="17"/>
      <c r="E38" s="17"/>
      <c r="F38" s="17"/>
      <c r="G38" s="17"/>
      <c r="H38" s="17"/>
    </row>
    <row r="39" spans="2:8" s="15" customFormat="1" ht="15.75" x14ac:dyDescent="0.25">
      <c r="B39" s="17"/>
      <c r="E39" s="17"/>
      <c r="F39" s="17"/>
      <c r="G39" s="17"/>
      <c r="H39" s="17"/>
    </row>
    <row r="40" spans="2:8" s="15" customFormat="1" ht="15.75" x14ac:dyDescent="0.25">
      <c r="B40" s="17"/>
      <c r="E40" s="17"/>
      <c r="F40" s="17"/>
      <c r="G40" s="17"/>
      <c r="H40" s="17"/>
    </row>
    <row r="41" spans="2:8" s="15" customFormat="1" ht="15.75" x14ac:dyDescent="0.25">
      <c r="B41" s="17"/>
      <c r="E41" s="17"/>
      <c r="F41" s="17"/>
      <c r="G41" s="17"/>
      <c r="H41" s="17"/>
    </row>
    <row r="42" spans="2:8" s="15" customFormat="1" ht="15.75" x14ac:dyDescent="0.25">
      <c r="B42" s="17"/>
      <c r="E42" s="17"/>
      <c r="F42" s="17"/>
      <c r="G42" s="17"/>
      <c r="H42" s="17"/>
    </row>
    <row r="43" spans="2:8" s="15" customFormat="1" ht="15.75" x14ac:dyDescent="0.25">
      <c r="B43" s="17"/>
      <c r="E43" s="17"/>
      <c r="F43" s="17"/>
      <c r="G43" s="17"/>
      <c r="H43" s="17"/>
    </row>
    <row r="44" spans="2:8" s="15" customFormat="1" ht="15.75" x14ac:dyDescent="0.25">
      <c r="B44" s="17"/>
      <c r="E44" s="17"/>
      <c r="F44" s="17"/>
      <c r="G44" s="17"/>
      <c r="H44" s="17"/>
    </row>
    <row r="45" spans="2:8" s="15" customFormat="1" ht="15.75" x14ac:dyDescent="0.25">
      <c r="B45" s="17"/>
      <c r="E45" s="17"/>
      <c r="F45" s="17"/>
      <c r="G45" s="17"/>
      <c r="H45" s="17"/>
    </row>
    <row r="46" spans="2:8" s="15" customFormat="1" ht="15.75" x14ac:dyDescent="0.25">
      <c r="B46" s="17"/>
      <c r="E46" s="17"/>
      <c r="F46" s="17"/>
      <c r="G46" s="17"/>
      <c r="H46" s="17"/>
    </row>
    <row r="47" spans="2:8" s="15" customFormat="1" ht="15.75" x14ac:dyDescent="0.25">
      <c r="B47" s="17"/>
      <c r="E47" s="17"/>
      <c r="F47" s="17"/>
      <c r="G47" s="17"/>
      <c r="H47" s="17"/>
    </row>
    <row r="48" spans="2:8" s="15" customFormat="1" ht="15.75" x14ac:dyDescent="0.25">
      <c r="B48" s="17"/>
      <c r="E48" s="17"/>
      <c r="F48" s="17"/>
      <c r="G48" s="17"/>
      <c r="H48" s="17"/>
    </row>
    <row r="49" spans="2:8" s="15" customFormat="1" ht="15.75" x14ac:dyDescent="0.25">
      <c r="B49" s="17"/>
      <c r="E49" s="17"/>
      <c r="F49" s="17"/>
      <c r="G49" s="17"/>
      <c r="H49" s="17"/>
    </row>
    <row r="50" spans="2:8" s="15" customFormat="1" ht="15.75" x14ac:dyDescent="0.25">
      <c r="B50" s="17"/>
      <c r="E50" s="17"/>
      <c r="F50" s="17"/>
      <c r="G50" s="17"/>
      <c r="H50" s="17"/>
    </row>
    <row r="51" spans="2:8" s="15" customFormat="1" ht="15.75" x14ac:dyDescent="0.25">
      <c r="B51" s="17"/>
      <c r="E51" s="17"/>
      <c r="F51" s="17"/>
      <c r="G51" s="17"/>
      <c r="H51" s="17"/>
    </row>
    <row r="52" spans="2:8" s="15" customFormat="1" ht="15.75" x14ac:dyDescent="0.25">
      <c r="B52" s="17"/>
      <c r="E52" s="17"/>
      <c r="F52" s="17"/>
      <c r="G52" s="17"/>
      <c r="H52" s="17"/>
    </row>
    <row r="53" spans="2:8" s="15" customFormat="1" ht="15.75" x14ac:dyDescent="0.25">
      <c r="B53" s="17"/>
      <c r="E53" s="17"/>
      <c r="F53" s="17"/>
      <c r="G53" s="17"/>
      <c r="H53" s="17"/>
    </row>
    <row r="54" spans="2:8" s="15" customFormat="1" ht="15.75" x14ac:dyDescent="0.25">
      <c r="B54" s="17"/>
      <c r="E54" s="17"/>
      <c r="F54" s="17"/>
      <c r="G54" s="17"/>
      <c r="H54" s="17"/>
    </row>
    <row r="55" spans="2:8" s="15" customFormat="1" ht="15.75" x14ac:dyDescent="0.25">
      <c r="B55" s="17"/>
      <c r="E55" s="17"/>
      <c r="F55" s="17"/>
      <c r="G55" s="17"/>
      <c r="H55" s="17"/>
    </row>
    <row r="56" spans="2:8" s="15" customFormat="1" ht="15.75" x14ac:dyDescent="0.25">
      <c r="B56" s="17"/>
      <c r="E56" s="17"/>
      <c r="F56" s="17"/>
      <c r="G56" s="17"/>
      <c r="H56" s="17"/>
    </row>
    <row r="57" spans="2:8" s="15" customFormat="1" ht="15.75" x14ac:dyDescent="0.25">
      <c r="B57" s="17"/>
      <c r="E57" s="17"/>
      <c r="F57" s="17"/>
      <c r="G57" s="17"/>
      <c r="H57" s="17"/>
    </row>
    <row r="58" spans="2:8" s="15" customFormat="1" ht="15.75" x14ac:dyDescent="0.25">
      <c r="B58" s="17"/>
      <c r="E58" s="17"/>
      <c r="F58" s="17"/>
      <c r="G58" s="17"/>
      <c r="H58" s="17"/>
    </row>
    <row r="59" spans="2:8" s="15" customFormat="1" ht="15.75" x14ac:dyDescent="0.25">
      <c r="B59" s="17"/>
      <c r="E59" s="17"/>
      <c r="F59" s="17"/>
      <c r="G59" s="17"/>
      <c r="H59" s="17"/>
    </row>
    <row r="60" spans="2:8" s="15" customFormat="1" ht="15.75" x14ac:dyDescent="0.25">
      <c r="B60" s="17"/>
      <c r="E60" s="17"/>
      <c r="F60" s="17"/>
      <c r="G60" s="17"/>
      <c r="H60" s="17"/>
    </row>
    <row r="61" spans="2:8" s="15" customFormat="1" ht="15.75" x14ac:dyDescent="0.25">
      <c r="B61" s="17"/>
      <c r="E61" s="17"/>
      <c r="F61" s="17"/>
      <c r="G61" s="17"/>
      <c r="H61" s="17"/>
    </row>
    <row r="62" spans="2:8" s="15" customFormat="1" ht="15.75" x14ac:dyDescent="0.25">
      <c r="B62" s="17"/>
      <c r="E62" s="17"/>
      <c r="F62" s="17"/>
      <c r="G62" s="17"/>
      <c r="H62" s="17"/>
    </row>
    <row r="63" spans="2:8" s="15" customFormat="1" ht="15.75" x14ac:dyDescent="0.25">
      <c r="B63" s="17"/>
      <c r="E63" s="17"/>
      <c r="F63" s="17"/>
      <c r="G63" s="17"/>
      <c r="H63" s="17"/>
    </row>
    <row r="64" spans="2:8" s="15" customFormat="1" ht="15.75" x14ac:dyDescent="0.25">
      <c r="B64" s="17"/>
      <c r="E64" s="17"/>
      <c r="F64" s="17"/>
      <c r="G64" s="17"/>
      <c r="H64" s="17"/>
    </row>
    <row r="65" spans="2:8" s="15" customFormat="1" ht="15.75" x14ac:dyDescent="0.25">
      <c r="B65" s="17"/>
      <c r="E65" s="17"/>
      <c r="F65" s="17"/>
      <c r="G65" s="17"/>
      <c r="H65" s="17"/>
    </row>
    <row r="66" spans="2:8" s="15" customFormat="1" ht="15.75" x14ac:dyDescent="0.25">
      <c r="B66" s="17"/>
      <c r="E66" s="17"/>
      <c r="F66" s="17"/>
      <c r="G66" s="17"/>
      <c r="H66" s="17"/>
    </row>
    <row r="67" spans="2:8" s="15" customFormat="1" ht="15.75" x14ac:dyDescent="0.25">
      <c r="B67" s="17"/>
      <c r="E67" s="17"/>
      <c r="F67" s="17"/>
      <c r="G67" s="17"/>
      <c r="H67" s="17"/>
    </row>
    <row r="68" spans="2:8" s="15" customFormat="1" ht="15.75" x14ac:dyDescent="0.25">
      <c r="B68" s="17"/>
      <c r="E68" s="17"/>
      <c r="F68" s="17"/>
      <c r="G68" s="17"/>
      <c r="H68" s="17"/>
    </row>
    <row r="69" spans="2:8" s="15" customFormat="1" ht="15.75" x14ac:dyDescent="0.25">
      <c r="B69" s="17"/>
      <c r="E69" s="17"/>
      <c r="F69" s="17"/>
      <c r="G69" s="17"/>
      <c r="H69" s="17"/>
    </row>
    <row r="70" spans="2:8" s="15" customFormat="1" ht="15.75" x14ac:dyDescent="0.25">
      <c r="B70" s="17"/>
      <c r="E70" s="17"/>
      <c r="F70" s="17"/>
      <c r="G70" s="17"/>
      <c r="H70" s="17"/>
    </row>
    <row r="71" spans="2:8" s="15" customFormat="1" ht="15.75" x14ac:dyDescent="0.25">
      <c r="B71" s="17"/>
      <c r="E71" s="17"/>
      <c r="F71" s="17"/>
      <c r="G71" s="17"/>
      <c r="H71" s="17"/>
    </row>
    <row r="72" spans="2:8" s="15" customFormat="1" ht="15.75" x14ac:dyDescent="0.25">
      <c r="B72" s="17"/>
      <c r="E72" s="17"/>
      <c r="F72" s="17"/>
      <c r="G72" s="17"/>
      <c r="H72" s="17"/>
    </row>
    <row r="73" spans="2:8" s="15" customFormat="1" ht="15.75" x14ac:dyDescent="0.25">
      <c r="B73" s="17"/>
      <c r="E73" s="17"/>
      <c r="F73" s="17"/>
      <c r="G73" s="17"/>
      <c r="H73" s="17"/>
    </row>
    <row r="74" spans="2:8" s="15" customFormat="1" ht="15.75" x14ac:dyDescent="0.25">
      <c r="B74" s="17"/>
      <c r="E74" s="17"/>
      <c r="F74" s="17"/>
      <c r="G74" s="17"/>
      <c r="H74" s="17"/>
    </row>
  </sheetData>
  <sortState ref="A5:I23">
    <sortCondition ref="A4"/>
  </sortState>
  <mergeCells count="4">
    <mergeCell ref="D28:G28"/>
    <mergeCell ref="D29:G29"/>
    <mergeCell ref="D30:G30"/>
    <mergeCell ref="D31:G31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G1" sqref="G1"/>
    </sheetView>
  </sheetViews>
  <sheetFormatPr defaultRowHeight="18.75" x14ac:dyDescent="0.3"/>
  <cols>
    <col min="1" max="2" width="23.28515625" style="3" customWidth="1"/>
    <col min="3" max="3" width="4.7109375" style="3" customWidth="1"/>
    <col min="4" max="4" width="9" style="3" bestFit="1" customWidth="1"/>
    <col min="5" max="5" width="14.5703125" style="3" customWidth="1"/>
    <col min="6" max="6" width="22.42578125" style="3" customWidth="1"/>
    <col min="7" max="7" width="28.140625" style="3" customWidth="1"/>
  </cols>
  <sheetData>
    <row r="1" spans="1:7" s="21" customFormat="1" ht="26.25" x14ac:dyDescent="0.4">
      <c r="A1" s="23" t="s">
        <v>95</v>
      </c>
      <c r="B1" s="22"/>
      <c r="C1" s="22"/>
      <c r="D1" s="22"/>
      <c r="E1" s="22"/>
      <c r="F1" s="25"/>
      <c r="G1" s="25" t="s">
        <v>140</v>
      </c>
    </row>
    <row r="2" spans="1:7" s="4" customFormat="1" ht="15" x14ac:dyDescent="0.25">
      <c r="A2" s="1"/>
      <c r="C2" s="5"/>
      <c r="D2" s="5"/>
    </row>
    <row r="3" spans="1:7" s="20" customFormat="1" ht="21.75" thickBot="1" x14ac:dyDescent="0.4">
      <c r="A3" s="6" t="s">
        <v>85</v>
      </c>
      <c r="B3" s="6"/>
      <c r="C3" s="6"/>
      <c r="D3" s="6"/>
      <c r="E3" s="6" t="s">
        <v>84</v>
      </c>
      <c r="F3" s="6"/>
      <c r="G3" s="6"/>
    </row>
    <row r="4" spans="1:7" s="28" customFormat="1" ht="16.5" thickBot="1" x14ac:dyDescent="0.3">
      <c r="A4" s="26" t="s">
        <v>83</v>
      </c>
      <c r="B4" s="27" t="s">
        <v>81</v>
      </c>
      <c r="D4" s="72" t="s">
        <v>126</v>
      </c>
      <c r="E4" s="145" t="s">
        <v>83</v>
      </c>
      <c r="F4" s="27" t="s">
        <v>68</v>
      </c>
      <c r="G4" s="27" t="s">
        <v>67</v>
      </c>
    </row>
    <row r="5" spans="1:7" s="15" customFormat="1" ht="15.75" x14ac:dyDescent="0.25">
      <c r="A5" s="29" t="s">
        <v>34</v>
      </c>
      <c r="B5" s="30" t="s">
        <v>35</v>
      </c>
      <c r="D5" s="31" t="s">
        <v>127</v>
      </c>
      <c r="E5" s="79" t="s">
        <v>10</v>
      </c>
      <c r="F5" s="32" t="s">
        <v>23</v>
      </c>
      <c r="G5" s="32" t="s">
        <v>88</v>
      </c>
    </row>
    <row r="6" spans="1:7" s="15" customFormat="1" ht="15.75" x14ac:dyDescent="0.25">
      <c r="A6" s="33" t="s">
        <v>38</v>
      </c>
      <c r="B6" s="34" t="s">
        <v>39</v>
      </c>
      <c r="D6" s="35" t="s">
        <v>127</v>
      </c>
      <c r="E6" s="48" t="s">
        <v>13</v>
      </c>
      <c r="F6" s="36" t="s">
        <v>98</v>
      </c>
      <c r="G6" s="36" t="s">
        <v>89</v>
      </c>
    </row>
    <row r="7" spans="1:7" s="15" customFormat="1" ht="15.75" x14ac:dyDescent="0.25">
      <c r="A7" s="33" t="s">
        <v>21</v>
      </c>
      <c r="B7" s="34" t="s">
        <v>22</v>
      </c>
      <c r="D7" s="35" t="s">
        <v>127</v>
      </c>
      <c r="E7" s="48" t="s">
        <v>12</v>
      </c>
      <c r="F7" s="36" t="s">
        <v>99</v>
      </c>
      <c r="G7" s="36" t="s">
        <v>96</v>
      </c>
    </row>
    <row r="8" spans="1:7" s="15" customFormat="1" ht="15.75" x14ac:dyDescent="0.25">
      <c r="A8" s="33" t="s">
        <v>24</v>
      </c>
      <c r="B8" s="34" t="s">
        <v>25</v>
      </c>
      <c r="D8" s="35" t="s">
        <v>127</v>
      </c>
      <c r="E8" s="48" t="s">
        <v>14</v>
      </c>
      <c r="F8" s="36" t="s">
        <v>100</v>
      </c>
      <c r="G8" s="36" t="s">
        <v>97</v>
      </c>
    </row>
    <row r="9" spans="1:7" s="15" customFormat="1" ht="15.75" x14ac:dyDescent="0.25">
      <c r="A9" s="33" t="s">
        <v>26</v>
      </c>
      <c r="B9" s="34" t="s">
        <v>27</v>
      </c>
      <c r="D9" s="35" t="s">
        <v>127</v>
      </c>
      <c r="E9" s="48" t="s">
        <v>15</v>
      </c>
      <c r="F9" s="36" t="s">
        <v>101</v>
      </c>
      <c r="G9" s="36" t="s">
        <v>63</v>
      </c>
    </row>
    <row r="10" spans="1:7" s="15" customFormat="1" ht="16.5" thickBot="1" x14ac:dyDescent="0.3">
      <c r="A10" s="33" t="s">
        <v>28</v>
      </c>
      <c r="B10" s="34" t="s">
        <v>29</v>
      </c>
      <c r="D10" s="37" t="s">
        <v>127</v>
      </c>
      <c r="E10" s="52" t="s">
        <v>36</v>
      </c>
      <c r="F10" s="38" t="s">
        <v>113</v>
      </c>
      <c r="G10" s="38" t="s">
        <v>37</v>
      </c>
    </row>
    <row r="11" spans="1:7" s="15" customFormat="1" ht="16.5" thickBot="1" x14ac:dyDescent="0.3">
      <c r="A11" s="13" t="s">
        <v>30</v>
      </c>
      <c r="B11" s="34" t="s">
        <v>31</v>
      </c>
      <c r="D11" s="155" t="s">
        <v>128</v>
      </c>
      <c r="E11" s="156" t="s">
        <v>11</v>
      </c>
      <c r="F11" s="157" t="s">
        <v>158</v>
      </c>
      <c r="G11" s="157">
        <v>103</v>
      </c>
    </row>
    <row r="12" spans="1:7" s="15" customFormat="1" ht="15.75" x14ac:dyDescent="0.25">
      <c r="A12" s="13" t="s">
        <v>32</v>
      </c>
      <c r="B12" s="34" t="s">
        <v>33</v>
      </c>
    </row>
    <row r="13" spans="1:7" s="15" customFormat="1" ht="16.5" thickBot="1" x14ac:dyDescent="0.3">
      <c r="A13" s="14" t="s">
        <v>40</v>
      </c>
      <c r="B13" s="39" t="s">
        <v>154</v>
      </c>
    </row>
    <row r="14" spans="1:7" s="15" customFormat="1" ht="15.75" x14ac:dyDescent="0.25">
      <c r="A14" s="40" t="s">
        <v>43</v>
      </c>
      <c r="B14" s="41" t="s">
        <v>44</v>
      </c>
    </row>
    <row r="15" spans="1:7" s="15" customFormat="1" ht="15.75" x14ac:dyDescent="0.25">
      <c r="A15" s="13" t="s">
        <v>45</v>
      </c>
      <c r="B15" s="34" t="s">
        <v>46</v>
      </c>
    </row>
    <row r="16" spans="1:7" s="15" customFormat="1" ht="15.75" x14ac:dyDescent="0.25">
      <c r="A16" s="13" t="s">
        <v>47</v>
      </c>
      <c r="B16" s="34" t="s">
        <v>48</v>
      </c>
    </row>
    <row r="17" spans="1:2" s="15" customFormat="1" ht="15.75" x14ac:dyDescent="0.25">
      <c r="A17" s="13" t="s">
        <v>41</v>
      </c>
      <c r="B17" s="34" t="s">
        <v>42</v>
      </c>
    </row>
    <row r="18" spans="1:2" s="15" customFormat="1" ht="15.75" x14ac:dyDescent="0.25">
      <c r="A18" s="13" t="s">
        <v>49</v>
      </c>
      <c r="B18" s="34" t="s">
        <v>155</v>
      </c>
    </row>
    <row r="19" spans="1:2" s="15" customFormat="1" ht="16.5" thickBot="1" x14ac:dyDescent="0.3">
      <c r="A19" s="14" t="s">
        <v>107</v>
      </c>
      <c r="B19" s="39" t="s">
        <v>125</v>
      </c>
    </row>
    <row r="20" spans="1:2" s="15" customFormat="1" ht="15.75" x14ac:dyDescent="0.25">
      <c r="A20" s="40" t="s">
        <v>50</v>
      </c>
      <c r="B20" s="41" t="s">
        <v>51</v>
      </c>
    </row>
    <row r="21" spans="1:2" s="15" customFormat="1" ht="15.75" x14ac:dyDescent="0.25">
      <c r="A21" s="13" t="s">
        <v>52</v>
      </c>
      <c r="B21" s="34" t="s">
        <v>53</v>
      </c>
    </row>
    <row r="22" spans="1:2" s="15" customFormat="1" ht="16.5" thickBot="1" x14ac:dyDescent="0.3">
      <c r="A22" s="14" t="s">
        <v>54</v>
      </c>
      <c r="B22" s="39" t="s">
        <v>55</v>
      </c>
    </row>
    <row r="23" spans="1:2" s="15" customFormat="1" ht="15.75" x14ac:dyDescent="0.25">
      <c r="A23" s="12" t="s">
        <v>56</v>
      </c>
      <c r="B23" s="30" t="s">
        <v>57</v>
      </c>
    </row>
    <row r="24" spans="1:2" s="15" customFormat="1" ht="15.75" x14ac:dyDescent="0.25">
      <c r="A24" s="13" t="s">
        <v>58</v>
      </c>
      <c r="B24" s="34" t="s">
        <v>59</v>
      </c>
    </row>
    <row r="25" spans="1:2" s="15" customFormat="1" ht="15.75" x14ac:dyDescent="0.25">
      <c r="A25" s="13" t="s">
        <v>60</v>
      </c>
      <c r="B25" s="34" t="s">
        <v>61</v>
      </c>
    </row>
    <row r="26" spans="1:2" s="15" customFormat="1" ht="16.5" thickBot="1" x14ac:dyDescent="0.3">
      <c r="A26" s="14" t="s">
        <v>62</v>
      </c>
      <c r="B26" s="39" t="s">
        <v>63</v>
      </c>
    </row>
    <row r="27" spans="1:2" s="15" customFormat="1" ht="16.5" thickBot="1" x14ac:dyDescent="0.3">
      <c r="A27" s="232" t="s">
        <v>64</v>
      </c>
      <c r="B27" s="233" t="s">
        <v>157</v>
      </c>
    </row>
    <row r="28" spans="1:2" s="15" customFormat="1" ht="15.75" x14ac:dyDescent="0.25">
      <c r="A28" s="12" t="s">
        <v>144</v>
      </c>
      <c r="B28" s="30" t="s">
        <v>142</v>
      </c>
    </row>
    <row r="29" spans="1:2" s="15" customFormat="1" ht="15.75" x14ac:dyDescent="0.25">
      <c r="A29" s="234" t="s">
        <v>145</v>
      </c>
      <c r="B29" s="49" t="s">
        <v>143</v>
      </c>
    </row>
    <row r="30" spans="1:2" s="15" customFormat="1" ht="16.5" thickBot="1" x14ac:dyDescent="0.3">
      <c r="A30" s="235" t="s">
        <v>124</v>
      </c>
      <c r="B30" s="53" t="s">
        <v>156</v>
      </c>
    </row>
    <row r="31" spans="1:2" s="15" customFormat="1" x14ac:dyDescent="0.3">
      <c r="A31" s="3"/>
      <c r="B31" s="3"/>
    </row>
    <row r="32" spans="1:2" s="15" customFormat="1" x14ac:dyDescent="0.3">
      <c r="A32" s="3"/>
      <c r="B32" s="3"/>
    </row>
  </sheetData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Details</vt:lpstr>
      <vt:lpstr>Contact persons</vt:lpstr>
      <vt:lpstr>SMS warning</vt:lpstr>
      <vt:lpstr>Overview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cp:lastPrinted>2018-11-11T10:36:04Z</cp:lastPrinted>
  <dcterms:created xsi:type="dcterms:W3CDTF">2017-01-13T13:34:35Z</dcterms:created>
  <dcterms:modified xsi:type="dcterms:W3CDTF">2020-05-12T18:20:59Z</dcterms:modified>
</cp:coreProperties>
</file>