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ump\samlingstall\"/>
    </mc:Choice>
  </mc:AlternateContent>
  <bookViews>
    <workbookView xWindow="0" yWindow="0" windowWidth="28800" windowHeight="13656" activeTab="2"/>
  </bookViews>
  <sheets>
    <sheet name="Data Oppsumert per samling" sheetId="6" r:id="rId1"/>
    <sheet name="Tot data oppsummert" sheetId="7" r:id="rId2"/>
    <sheet name="NHM Totaldata" sheetId="9" r:id="rId3"/>
    <sheet name="2016" sheetId="3" r:id="rId4"/>
    <sheet name="2017" sheetId="4" r:id="rId5"/>
    <sheet name="2018" sheetId="5" r:id="rId6"/>
    <sheet name="2019" sheetId="10" r:id="rId7"/>
    <sheet name="2020" sheetId="11" r:id="rId8"/>
    <sheet name="2021" sheetId="12" r:id="rId9"/>
  </sheets>
  <definedNames>
    <definedName name="Dataset">#REF!</definedName>
    <definedName name="Dataset2016">'2016'!$B$2:$G$18</definedName>
    <definedName name="Dataset2017">'2017'!$B$2:$G$18</definedName>
    <definedName name="Dataset2018">'2018'!$B$2:$G$18</definedName>
    <definedName name="Dataset2019">'2019'!$B$2:$G$18</definedName>
    <definedName name="Dataset2020">'2020'!$B$2:$G$18</definedName>
    <definedName name="Dataset2021">'2021'!$B$2:$G$18</definedName>
    <definedName name="Delsamlinger">'2016'!$A$2:$A$18</definedName>
    <definedName name="Parametere">'2016'!$B$1:$G$1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0" i="9" l="1"/>
  <c r="J69" i="9"/>
  <c r="E36" i="7" l="1"/>
  <c r="J71" i="9"/>
  <c r="J72" i="9"/>
  <c r="J8" i="6"/>
  <c r="I8" i="6"/>
  <c r="H8" i="6"/>
  <c r="G8" i="6"/>
  <c r="F8" i="6"/>
  <c r="E8" i="6"/>
  <c r="J6" i="7"/>
  <c r="J10" i="7"/>
  <c r="J14" i="7"/>
  <c r="J12" i="7"/>
  <c r="J13" i="7"/>
  <c r="J7" i="7"/>
  <c r="J11" i="7"/>
  <c r="J15" i="7"/>
  <c r="J8" i="7"/>
  <c r="J16" i="7"/>
  <c r="J9" i="7"/>
  <c r="J5" i="7"/>
  <c r="I72" i="9" l="1"/>
  <c r="I71" i="9"/>
  <c r="I70" i="9"/>
  <c r="I69" i="9"/>
  <c r="J5" i="9"/>
  <c r="J9" i="9"/>
  <c r="J13" i="9"/>
  <c r="J10" i="9"/>
  <c r="J14" i="9"/>
  <c r="J7" i="9"/>
  <c r="J15" i="9"/>
  <c r="J8" i="9"/>
  <c r="J16" i="9"/>
  <c r="J6" i="9"/>
  <c r="J11" i="9"/>
  <c r="J12" i="9"/>
  <c r="I15" i="7"/>
  <c r="H7" i="6"/>
  <c r="I8" i="7"/>
  <c r="I7" i="7"/>
  <c r="I14" i="7"/>
  <c r="I9" i="7"/>
  <c r="I6" i="7"/>
  <c r="I12" i="7"/>
  <c r="I10" i="7"/>
  <c r="I13" i="7"/>
  <c r="I11" i="7"/>
  <c r="F7" i="6"/>
  <c r="F6" i="9"/>
  <c r="I16" i="7"/>
  <c r="J7" i="6"/>
  <c r="G7" i="6"/>
  <c r="I7" i="6"/>
  <c r="J21" i="9" l="1"/>
  <c r="J20" i="9"/>
  <c r="J19" i="9"/>
  <c r="J17" i="9"/>
  <c r="J18" i="9"/>
  <c r="F3" i="9"/>
  <c r="I15" i="9"/>
  <c r="H14" i="7"/>
  <c r="I11" i="9"/>
  <c r="I10" i="9"/>
  <c r="I7" i="9"/>
  <c r="I13" i="9"/>
  <c r="I5" i="7"/>
  <c r="G5" i="9"/>
  <c r="I8" i="9"/>
  <c r="I6" i="9"/>
  <c r="I16" i="9"/>
  <c r="E7" i="6"/>
  <c r="I9" i="9"/>
  <c r="I5" i="9"/>
  <c r="I12" i="9"/>
  <c r="I14" i="9"/>
  <c r="J30" i="9" l="1"/>
  <c r="J44" i="9"/>
  <c r="I21" i="9"/>
  <c r="I20" i="9"/>
  <c r="I19" i="9"/>
  <c r="I18" i="9"/>
  <c r="I17" i="9"/>
  <c r="E44" i="9"/>
  <c r="E30" i="9"/>
  <c r="I44" i="9" l="1"/>
  <c r="I30" i="9"/>
  <c r="F3" i="7"/>
  <c r="F1" i="6"/>
  <c r="F10" i="7"/>
  <c r="F5" i="7"/>
  <c r="H7" i="9"/>
  <c r="F6" i="7"/>
  <c r="G5" i="6"/>
  <c r="H15" i="9"/>
  <c r="H16" i="9"/>
  <c r="G4" i="6"/>
  <c r="F6" i="6"/>
  <c r="H8" i="9"/>
  <c r="F5" i="9"/>
  <c r="G10" i="9"/>
  <c r="G14" i="9"/>
  <c r="H15" i="7"/>
  <c r="G7" i="7"/>
  <c r="G9" i="9"/>
  <c r="F12" i="7"/>
  <c r="G12" i="7"/>
  <c r="F12" i="9"/>
  <c r="G5" i="7"/>
  <c r="E6" i="6"/>
  <c r="I5" i="6"/>
  <c r="F7" i="9"/>
  <c r="G15" i="9"/>
  <c r="G12" i="9"/>
  <c r="H11" i="7"/>
  <c r="F14" i="9"/>
  <c r="G8" i="7"/>
  <c r="F15" i="9"/>
  <c r="E5" i="6"/>
  <c r="H14" i="9"/>
  <c r="H7" i="7"/>
  <c r="H13" i="9"/>
  <c r="H6" i="7"/>
  <c r="H5" i="7"/>
  <c r="F14" i="7"/>
  <c r="H12" i="7"/>
  <c r="G9" i="7"/>
  <c r="G10" i="7"/>
  <c r="G11" i="7"/>
  <c r="G16" i="9"/>
  <c r="F9" i="7"/>
  <c r="H6" i="6"/>
  <c r="H10" i="7"/>
  <c r="F8" i="9"/>
  <c r="F16" i="7"/>
  <c r="G6" i="9"/>
  <c r="H9" i="7"/>
  <c r="H12" i="9"/>
  <c r="G6" i="7"/>
  <c r="F16" i="9"/>
  <c r="J4" i="6"/>
  <c r="G13" i="7"/>
  <c r="F4" i="6"/>
  <c r="F15" i="7"/>
  <c r="F11" i="9"/>
  <c r="F8" i="7"/>
  <c r="F10" i="9"/>
  <c r="H9" i="9"/>
  <c r="F5" i="6"/>
  <c r="H16" i="7"/>
  <c r="H11" i="9"/>
  <c r="H13" i="7"/>
  <c r="G14" i="7"/>
  <c r="I4" i="6"/>
  <c r="G15" i="7"/>
  <c r="F11" i="7"/>
  <c r="G6" i="6"/>
  <c r="J5" i="6"/>
  <c r="F13" i="9"/>
  <c r="H6" i="9"/>
  <c r="F13" i="7"/>
  <c r="G11" i="9"/>
  <c r="E4" i="6"/>
  <c r="F9" i="9"/>
  <c r="H4" i="6"/>
  <c r="G16" i="7"/>
  <c r="G8" i="9"/>
  <c r="H8" i="7"/>
  <c r="H5" i="9"/>
  <c r="G13" i="9"/>
  <c r="H5" i="6"/>
  <c r="H10" i="9"/>
  <c r="J6" i="6"/>
  <c r="F7" i="7"/>
  <c r="I6" i="6"/>
  <c r="G7" i="9"/>
  <c r="G21" i="9" l="1"/>
  <c r="F19" i="9"/>
  <c r="H21" i="9"/>
  <c r="G20" i="9"/>
  <c r="H17" i="9"/>
  <c r="H18" i="9"/>
  <c r="F17" i="9"/>
  <c r="F18" i="9"/>
  <c r="G19" i="9"/>
  <c r="H20" i="9"/>
  <c r="F20" i="9"/>
  <c r="G18" i="9"/>
  <c r="G17" i="9"/>
  <c r="H19" i="9"/>
  <c r="F21" i="9"/>
  <c r="F44" i="9" l="1"/>
  <c r="G30" i="9"/>
  <c r="F30" i="9"/>
  <c r="H30" i="9"/>
  <c r="G44" i="9"/>
  <c r="H44" i="9"/>
</calcChain>
</file>

<file path=xl/sharedStrings.xml><?xml version="1.0" encoding="utf-8"?>
<sst xmlns="http://schemas.openxmlformats.org/spreadsheetml/2006/main" count="198" uniqueCount="40">
  <si>
    <t>Alger</t>
  </si>
  <si>
    <t>Antall</t>
  </si>
  <si>
    <t>Tilvekst</t>
  </si>
  <si>
    <t>Digitalisert</t>
  </si>
  <si>
    <t>Avfotografert</t>
  </si>
  <si>
    <t>På web</t>
  </si>
  <si>
    <t>Utlån</t>
  </si>
  <si>
    <t>Karplanter</t>
  </si>
  <si>
    <t>Krysslister</t>
  </si>
  <si>
    <t>Lav</t>
  </si>
  <si>
    <t>Moser</t>
  </si>
  <si>
    <t>Sopp</t>
  </si>
  <si>
    <t>Botanisk Dokumentasjon</t>
  </si>
  <si>
    <t>Botanisk Hage Levende</t>
  </si>
  <si>
    <t>Hageherbariet</t>
  </si>
  <si>
    <t>Insekter</t>
  </si>
  <si>
    <t>Invertebrater</t>
  </si>
  <si>
    <t>Utstillingsobjekter</t>
  </si>
  <si>
    <t>Vevssamling</t>
  </si>
  <si>
    <t>Bergarter</t>
  </si>
  <si>
    <t>Mineraler</t>
  </si>
  <si>
    <t>Fossiler</t>
  </si>
  <si>
    <t>Vertebrater</t>
  </si>
  <si>
    <t>2016</t>
  </si>
  <si>
    <t>Velg samling</t>
  </si>
  <si>
    <t>Velg parameter</t>
  </si>
  <si>
    <t>Hele NHM</t>
  </si>
  <si>
    <t>Antall objekter hele NHM</t>
  </si>
  <si>
    <t>de paleontologiske samlingene</t>
  </si>
  <si>
    <t>de botaniske samlingene</t>
  </si>
  <si>
    <t>de zoologisk samlingene</t>
  </si>
  <si>
    <t>de geologiske samlingene</t>
  </si>
  <si>
    <t>% andel BM</t>
  </si>
  <si>
    <t>% andel ZM</t>
  </si>
  <si>
    <t>% andel GM</t>
  </si>
  <si>
    <t>% andel PM</t>
  </si>
  <si>
    <t>Digitalisert botanisk</t>
  </si>
  <si>
    <t>Digitalisert zoologisk</t>
  </si>
  <si>
    <t>Digitalisert geologisk</t>
  </si>
  <si>
    <t>Digitalisert paleontologisk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</si>
</sst>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Fill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>
      <alignment vertical="top"/>
    </xf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1" fillId="3" borderId="0" xfId="0" applyFont="1" applyFill="1"/>
    <xf numFmtId="165" fontId="0" fillId="0" borderId="0" xfId="0" applyNumberFormat="1"/>
    <xf numFmtId="9" fontId="0" fillId="0" borderId="0" xfId="2" applyFont="1"/>
    <xf numFmtId="167" fontId="0" fillId="0" borderId="0" xfId="1" applyNumberFormat="1" applyFont="1"/>
    <xf numFmtId="167" fontId="0" fillId="0" borderId="0" xfId="0" applyNumberFormat="1"/>
    <xf numFmtId="0" fontId="0" fillId="4" borderId="0" xfId="0" applyFill="1"/>
    <xf numFmtId="3" fontId="2" fillId="4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0" fillId="5" borderId="0" xfId="0" applyFill="1"/>
    <xf numFmtId="0" fontId="0" fillId="0" borderId="0" xfId="0" applyFill="1"/>
    <xf numFmtId="0" fontId="1" fillId="0" borderId="0" xfId="0" applyFont="1" applyFill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Fossiler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samling'!$E$4:$H$4</c:f>
              <c:numCache>
                <c:formatCode>General</c:formatCode>
                <c:ptCount val="4"/>
                <c:pt idx="0">
                  <c:v>600254</c:v>
                </c:pt>
                <c:pt idx="1">
                  <c:v>228791</c:v>
                </c:pt>
                <c:pt idx="2">
                  <c:v>0</c:v>
                </c:pt>
                <c:pt idx="3">
                  <c:v>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1-4280-B11D-94AA88CC7DAB}"/>
            </c:ext>
          </c:extLst>
        </c:ser>
        <c:ser>
          <c:idx val="1"/>
          <c:order val="1"/>
          <c:tx>
            <c:strRef>
              <c:f>'Data Oppsumert per samling'!$D$5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samling'!$E$5:$H$5</c:f>
              <c:numCache>
                <c:formatCode>General</c:formatCode>
                <c:ptCount val="4"/>
                <c:pt idx="0">
                  <c:v>581779</c:v>
                </c:pt>
                <c:pt idx="1">
                  <c:v>308907</c:v>
                </c:pt>
                <c:pt idx="2">
                  <c:v>0</c:v>
                </c:pt>
                <c:pt idx="3">
                  <c:v>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1-4280-B11D-94AA88CC7DAB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samling'!$E$6:$H$6</c:f>
              <c:numCache>
                <c:formatCode>General</c:formatCode>
                <c:ptCount val="4"/>
                <c:pt idx="0">
                  <c:v>605047</c:v>
                </c:pt>
                <c:pt idx="1">
                  <c:v>311069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01-4280-B11D-94AA88CC7DAB}"/>
            </c:ext>
          </c:extLst>
        </c:ser>
        <c:ser>
          <c:idx val="3"/>
          <c:order val="3"/>
          <c:tx>
            <c:strRef>
              <c:f>'Data Oppsumert per samling'!$D$7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samling'!$E$7:$H$7</c:f>
              <c:numCache>
                <c:formatCode>General</c:formatCode>
                <c:ptCount val="4"/>
                <c:pt idx="0">
                  <c:v>606935</c:v>
                </c:pt>
                <c:pt idx="1">
                  <c:v>312957</c:v>
                </c:pt>
                <c:pt idx="2">
                  <c:v>5900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3-4970-A5B8-1D264CF17BEA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samling'!$E$8:$H$8</c:f>
              <c:numCache>
                <c:formatCode>General</c:formatCode>
                <c:ptCount val="4"/>
                <c:pt idx="0">
                  <c:v>607135</c:v>
                </c:pt>
                <c:pt idx="1">
                  <c:v>313157</c:v>
                </c:pt>
                <c:pt idx="2">
                  <c:v>5900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0-40CF-B27A-59350D276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87312"/>
        <c:axId val="584389608"/>
      </c:barChart>
      <c:catAx>
        <c:axId val="5843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9608"/>
        <c:crosses val="autoZero"/>
        <c:auto val="1"/>
        <c:lblAlgn val="ctr"/>
        <c:lblOffset val="100"/>
        <c:noMultiLvlLbl val="0"/>
      </c:catAx>
      <c:valAx>
        <c:axId val="58438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Fossiler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samling'!$I$4:$J$4</c:f>
              <c:numCache>
                <c:formatCode>General</c:formatCode>
                <c:ptCount val="2"/>
                <c:pt idx="0">
                  <c:v>0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181-9625-701073CFB672}"/>
            </c:ext>
          </c:extLst>
        </c:ser>
        <c:ser>
          <c:idx val="1"/>
          <c:order val="1"/>
          <c:tx>
            <c:strRef>
              <c:f>'Data Oppsumert per samling'!$D$5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samling'!$I$5:$J$5</c:f>
              <c:numCache>
                <c:formatCode>General</c:formatCode>
                <c:ptCount val="2"/>
                <c:pt idx="0">
                  <c:v>540</c:v>
                </c:pt>
                <c:pt idx="1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5-4181-9625-701073CFB672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samling'!$I$6:$J$6</c:f>
              <c:numCache>
                <c:formatCode>General</c:formatCode>
                <c:ptCount val="2"/>
                <c:pt idx="0">
                  <c:v>1457</c:v>
                </c:pt>
                <c:pt idx="1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5-4181-9625-701073CFB672}"/>
            </c:ext>
          </c:extLst>
        </c:ser>
        <c:ser>
          <c:idx val="3"/>
          <c:order val="3"/>
          <c:tx>
            <c:strRef>
              <c:f>'Data Oppsumert per samling'!$D$7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samling'!$I$7:$J$7</c:f>
              <c:numCache>
                <c:formatCode>General</c:formatCode>
                <c:ptCount val="2"/>
                <c:pt idx="0">
                  <c:v>0</c:v>
                </c:pt>
                <c:pt idx="1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0-451F-85F3-86A5070C86CE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samling'!$I$8:$J$8</c:f>
              <c:numCache>
                <c:formatCode>General</c:formatCode>
                <c:ptCount val="2"/>
                <c:pt idx="0">
                  <c:v>0</c:v>
                </c:pt>
                <c:pt idx="1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37-44D4-873C-673C212A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49568"/>
        <c:axId val="508950880"/>
      </c:barChart>
      <c:catAx>
        <c:axId val="5089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50880"/>
        <c:crosses val="autoZero"/>
        <c:auto val="1"/>
        <c:lblAlgn val="ctr"/>
        <c:lblOffset val="100"/>
        <c:noMultiLvlLbl val="0"/>
      </c:catAx>
      <c:valAx>
        <c:axId val="5089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4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 data oppsummert'!$F$3</c:f>
          <c:strCache>
            <c:ptCount val="1"/>
            <c:pt idx="0">
              <c:v>Tilvekst per år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oppsummert'!$E$5</c:f>
              <c:strCache>
                <c:ptCount val="1"/>
                <c:pt idx="0">
                  <c:v>Alger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oppsummert'!$F$5:$J$5</c:f>
              <c:numCache>
                <c:formatCode>_ * #\ ##0_ ;_ * \-#\ ##0_ ;_ * "-"??_ ;_ @_ </c:formatCode>
                <c:ptCount val="5"/>
                <c:pt idx="0">
                  <c:v>175</c:v>
                </c:pt>
                <c:pt idx="1">
                  <c:v>150</c:v>
                </c:pt>
                <c:pt idx="2">
                  <c:v>150</c:v>
                </c:pt>
                <c:pt idx="3">
                  <c:v>70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ECE-B9D5-C612F9ECBFDA}"/>
            </c:ext>
          </c:extLst>
        </c:ser>
        <c:ser>
          <c:idx val="1"/>
          <c:order val="1"/>
          <c:tx>
            <c:strRef>
              <c:f>'Tot data oppsummert'!$E$6</c:f>
              <c:strCache>
                <c:ptCount val="1"/>
                <c:pt idx="0">
                  <c:v>Karplanter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oppsummert'!$F$6:$J$6</c:f>
              <c:numCache>
                <c:formatCode>_ * #\ ##0_ ;_ * \-#\ ##0_ ;_ * "-"??_ ;_ @_ </c:formatCode>
                <c:ptCount val="5"/>
                <c:pt idx="0">
                  <c:v>3567</c:v>
                </c:pt>
                <c:pt idx="1">
                  <c:v>6026</c:v>
                </c:pt>
                <c:pt idx="2">
                  <c:v>5061</c:v>
                </c:pt>
                <c:pt idx="3">
                  <c:v>7100</c:v>
                </c:pt>
                <c:pt idx="4">
                  <c:v>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D-4ECE-B9D5-C612F9ECBFDA}"/>
            </c:ext>
          </c:extLst>
        </c:ser>
        <c:ser>
          <c:idx val="2"/>
          <c:order val="2"/>
          <c:tx>
            <c:strRef>
              <c:f>'Tot data oppsummert'!$E$7</c:f>
              <c:strCache>
                <c:ptCount val="1"/>
                <c:pt idx="0">
                  <c:v>Lav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oppsummert'!$F$7:$J$7</c:f>
              <c:numCache>
                <c:formatCode>_ * #\ ##0_ ;_ * \-#\ ##0_ ;_ * "-"??_ ;_ @_ </c:formatCode>
                <c:ptCount val="5"/>
                <c:pt idx="0">
                  <c:v>2667</c:v>
                </c:pt>
                <c:pt idx="1">
                  <c:v>2936</c:v>
                </c:pt>
                <c:pt idx="2">
                  <c:v>3785</c:v>
                </c:pt>
                <c:pt idx="3">
                  <c:v>4000</c:v>
                </c:pt>
                <c:pt idx="4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D-4ECE-B9D5-C612F9ECBFDA}"/>
            </c:ext>
          </c:extLst>
        </c:ser>
        <c:ser>
          <c:idx val="3"/>
          <c:order val="3"/>
          <c:tx>
            <c:strRef>
              <c:f>'Tot data oppsummert'!$E$8</c:f>
              <c:strCache>
                <c:ptCount val="1"/>
                <c:pt idx="0">
                  <c:v>Moser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oppsummert'!$F$8:$J$8</c:f>
              <c:numCache>
                <c:formatCode>_ * #\ ##0_ ;_ * \-#\ ##0_ ;_ * "-"??_ ;_ @_ </c:formatCode>
                <c:ptCount val="5"/>
                <c:pt idx="0">
                  <c:v>2850</c:v>
                </c:pt>
                <c:pt idx="1">
                  <c:v>65</c:v>
                </c:pt>
                <c:pt idx="2">
                  <c:v>300</c:v>
                </c:pt>
                <c:pt idx="3">
                  <c:v>500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D-4ECE-B9D5-C612F9ECBFDA}"/>
            </c:ext>
          </c:extLst>
        </c:ser>
        <c:ser>
          <c:idx val="4"/>
          <c:order val="4"/>
          <c:tx>
            <c:strRef>
              <c:f>'Tot data oppsummert'!$E$9</c:f>
              <c:strCache>
                <c:ptCount val="1"/>
                <c:pt idx="0">
                  <c:v>Sopp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oppsummert'!$F$9:$J$9</c:f>
              <c:numCache>
                <c:formatCode>_ * #\ ##0_ ;_ * \-#\ ##0_ ;_ * "-"??_ ;_ @_ </c:formatCode>
                <c:ptCount val="5"/>
                <c:pt idx="0">
                  <c:v>4100</c:v>
                </c:pt>
                <c:pt idx="1">
                  <c:v>2814</c:v>
                </c:pt>
                <c:pt idx="2">
                  <c:v>2019</c:v>
                </c:pt>
                <c:pt idx="3">
                  <c:v>2019</c:v>
                </c:pt>
                <c:pt idx="4">
                  <c:v>12331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DD-4ECE-B9D5-C612F9ECBFDA}"/>
            </c:ext>
          </c:extLst>
        </c:ser>
        <c:ser>
          <c:idx val="5"/>
          <c:order val="5"/>
          <c:tx>
            <c:strRef>
              <c:f>'Tot data oppsummert'!$E$10</c:f>
              <c:strCache>
                <c:ptCount val="1"/>
                <c:pt idx="0">
                  <c:v>Insekter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oppsummert'!$F$10:$J$10</c:f>
              <c:numCache>
                <c:formatCode>_ * #\ ##0_ ;_ * \-#\ ##0_ ;_ * "-"??_ ;_ @_ </c:formatCode>
                <c:ptCount val="5"/>
                <c:pt idx="0">
                  <c:v>36477</c:v>
                </c:pt>
                <c:pt idx="1">
                  <c:v>13791</c:v>
                </c:pt>
                <c:pt idx="2">
                  <c:v>15834</c:v>
                </c:pt>
                <c:pt idx="3">
                  <c:v>113669</c:v>
                </c:pt>
                <c:pt idx="4">
                  <c:v>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DD-4ECE-B9D5-C612F9ECBFDA}"/>
            </c:ext>
          </c:extLst>
        </c:ser>
        <c:ser>
          <c:idx val="6"/>
          <c:order val="6"/>
          <c:tx>
            <c:strRef>
              <c:f>'Tot data oppsummert'!$E$11</c:f>
              <c:strCache>
                <c:ptCount val="1"/>
                <c:pt idx="0">
                  <c:v>Invertebrater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oppsummert'!$F$11:$J$11</c:f>
              <c:numCache>
                <c:formatCode>_ * #\ ##0_ ;_ * \-#\ ##0_ ;_ * "-"??_ ;_ @_ </c:formatCode>
                <c:ptCount val="5"/>
                <c:pt idx="0">
                  <c:v>0</c:v>
                </c:pt>
                <c:pt idx="1">
                  <c:v>596</c:v>
                </c:pt>
                <c:pt idx="2">
                  <c:v>99</c:v>
                </c:pt>
                <c:pt idx="3">
                  <c:v>99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DD-4ECE-B9D5-C612F9ECBFDA}"/>
            </c:ext>
          </c:extLst>
        </c:ser>
        <c:ser>
          <c:idx val="7"/>
          <c:order val="7"/>
          <c:tx>
            <c:strRef>
              <c:f>'Tot data oppsummert'!$E$12</c:f>
              <c:strCache>
                <c:ptCount val="1"/>
                <c:pt idx="0">
                  <c:v>Vertebrater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oppsummert'!$F$12:$J$12</c:f>
              <c:numCache>
                <c:formatCode>_ * #\ ##0_ ;_ * \-#\ ##0_ ;_ * "-"??_ ;_ @_ </c:formatCode>
                <c:ptCount val="5"/>
                <c:pt idx="0">
                  <c:v>3170</c:v>
                </c:pt>
                <c:pt idx="1">
                  <c:v>7528</c:v>
                </c:pt>
                <c:pt idx="2">
                  <c:v>402</c:v>
                </c:pt>
                <c:pt idx="3">
                  <c:v>713</c:v>
                </c:pt>
                <c:pt idx="4">
                  <c:v>3292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DD-4ECE-B9D5-C612F9ECBFDA}"/>
            </c:ext>
          </c:extLst>
        </c:ser>
        <c:ser>
          <c:idx val="8"/>
          <c:order val="8"/>
          <c:tx>
            <c:strRef>
              <c:f>'Tot data oppsummert'!$E$13</c:f>
              <c:strCache>
                <c:ptCount val="1"/>
                <c:pt idx="0">
                  <c:v>Vevssamling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oppsummert'!$F$13:$J$13</c:f>
              <c:numCache>
                <c:formatCode>_ * #\ ##0_ ;_ * \-#\ ##0_ ;_ * "-"??_ ;_ @_ </c:formatCode>
                <c:ptCount val="5"/>
                <c:pt idx="0">
                  <c:v>9251</c:v>
                </c:pt>
                <c:pt idx="1">
                  <c:v>8719</c:v>
                </c:pt>
                <c:pt idx="2">
                  <c:v>8420</c:v>
                </c:pt>
                <c:pt idx="3">
                  <c:v>5809</c:v>
                </c:pt>
                <c:pt idx="4">
                  <c:v>13050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DD-4ECE-B9D5-C612F9ECBFDA}"/>
            </c:ext>
          </c:extLst>
        </c:ser>
        <c:ser>
          <c:idx val="9"/>
          <c:order val="9"/>
          <c:tx>
            <c:strRef>
              <c:f>'Tot data oppsummert'!$E$14</c:f>
              <c:strCache>
                <c:ptCount val="1"/>
                <c:pt idx="0">
                  <c:v>Bergarter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oppsummert'!$F$14:$J$14</c:f>
              <c:numCache>
                <c:formatCode>_ * #\ ##0_ ;_ * \-#\ 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DD-4ECE-B9D5-C612F9ECBFDA}"/>
            </c:ext>
          </c:extLst>
        </c:ser>
        <c:ser>
          <c:idx val="10"/>
          <c:order val="10"/>
          <c:tx>
            <c:strRef>
              <c:f>'Tot data oppsummert'!$E$15</c:f>
              <c:strCache>
                <c:ptCount val="1"/>
                <c:pt idx="0">
                  <c:v>Mineraler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oppsummert'!$F$15:$J$15</c:f>
              <c:numCache>
                <c:formatCode>_ * #\ ##0_ ;_ * \-#\ 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228</c:v>
                </c:pt>
                <c:pt idx="3">
                  <c:v>0</c:v>
                </c:pt>
                <c:pt idx="4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D-4ECE-B9D5-C612F9ECBFDA}"/>
            </c:ext>
          </c:extLst>
        </c:ser>
        <c:ser>
          <c:idx val="11"/>
          <c:order val="11"/>
          <c:tx>
            <c:strRef>
              <c:f>'Tot data oppsummert'!$E$16</c:f>
              <c:strCache>
                <c:ptCount val="1"/>
                <c:pt idx="0">
                  <c:v>Fossiler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'Tot data oppsummert'!$F$16:$J$16</c:f>
              <c:numCache>
                <c:formatCode>_ * #\ ##0_ ;_ * \-#\ ##0_ ;_ * "-"??_ ;_ @_ </c:formatCode>
                <c:ptCount val="5"/>
                <c:pt idx="0">
                  <c:v>0</c:v>
                </c:pt>
                <c:pt idx="1">
                  <c:v>540</c:v>
                </c:pt>
                <c:pt idx="2">
                  <c:v>1457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DD-4ECE-B9D5-C612F9EC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13264"/>
        <c:axId val="551914248"/>
      </c:bar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'Tot data oppsummert'!$E$36</c:f>
          <c:strCache>
            <c:ptCount val="1"/>
            <c:pt idx="0">
              <c:v>Tilvekst objekter i 2020</c:v>
            </c:pt>
          </c:strCache>
        </c:strRef>
      </c:tx>
      <c:layout>
        <c:manualLayout>
          <c:xMode val="edge"/>
          <c:yMode val="edge"/>
          <c:x val="0.40048518140242212"/>
          <c:y val="2.661077240386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 data oppsummert'!$E$5:$E$16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oppsummert'!$J$5:$J$16</c:f>
              <c:numCache>
                <c:formatCode>_ * #\ ##0_ ;_ * \-#\ ##0_ ;_ * "-"??_ ;_ @_ </c:formatCode>
                <c:ptCount val="12"/>
                <c:pt idx="0">
                  <c:v>114</c:v>
                </c:pt>
                <c:pt idx="1">
                  <c:v>7100</c:v>
                </c:pt>
                <c:pt idx="2">
                  <c:v>4500</c:v>
                </c:pt>
                <c:pt idx="3">
                  <c:v>500</c:v>
                </c:pt>
                <c:pt idx="4">
                  <c:v>12331</c:v>
                </c:pt>
                <c:pt idx="5">
                  <c:v>2890</c:v>
                </c:pt>
                <c:pt idx="6">
                  <c:v>433</c:v>
                </c:pt>
                <c:pt idx="7">
                  <c:v>3292</c:v>
                </c:pt>
                <c:pt idx="8">
                  <c:v>13050</c:v>
                </c:pt>
                <c:pt idx="9">
                  <c:v>217</c:v>
                </c:pt>
                <c:pt idx="10">
                  <c:v>199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EC6-939D-80296402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823904"/>
        <c:axId val="622816688"/>
      </c:barChart>
      <c:catAx>
        <c:axId val="6228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16688"/>
        <c:crosses val="autoZero"/>
        <c:auto val="1"/>
        <c:lblAlgn val="ctr"/>
        <c:lblOffset val="100"/>
        <c:noMultiLvlLbl val="0"/>
      </c:catAx>
      <c:valAx>
        <c:axId val="62281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2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Totaldata'!$F$3</c:f>
          <c:strCache>
            <c:ptCount val="1"/>
            <c:pt idx="0">
              <c:v>Antall objekter per år for hele NHM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Totaldata'!$E$17</c:f>
              <c:strCache>
                <c:ptCount val="1"/>
                <c:pt idx="0">
                  <c:v>Hele NHM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Totaldata'!$F$4:$J$4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Totaldata'!$F$17:$J$17</c:f>
              <c:numCache>
                <c:formatCode>_ * #\ ##0_ ;_ * \-#\ ##0_ ;_ * "-"??_ ;_ @_ </c:formatCode>
                <c:ptCount val="5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C-4EE6-98CA-521C76B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13264"/>
        <c:axId val="551914248"/>
      </c:line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Totaldata'!$E$30</c:f>
          <c:strCache>
            <c:ptCount val="1"/>
            <c:pt idx="0">
              <c:v>Andel objekter som er Antall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Totaldata'!$E$30</c:f>
              <c:strCache>
                <c:ptCount val="1"/>
                <c:pt idx="0">
                  <c:v>Andel objekter som er Antall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Totaldata'!$F$28:$J$28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Totaldata'!$F$30:$J$30</c:f>
              <c:numCache>
                <c:formatCode>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99.998957524872154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8-444B-A427-557EE04E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38968"/>
        <c:axId val="341438640"/>
      </c:lineChart>
      <c:catAx>
        <c:axId val="3414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640"/>
        <c:crosses val="autoZero"/>
        <c:auto val="1"/>
        <c:lblAlgn val="ctr"/>
        <c:lblOffset val="100"/>
        <c:noMultiLvlLbl val="0"/>
      </c:catAx>
      <c:valAx>
        <c:axId val="3414386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9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Totaldata'!$E$44</c:f>
          <c:strCache>
            <c:ptCount val="1"/>
            <c:pt idx="0">
              <c:v>Andel objekter som er Antall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'NHM Totaldata'!$E$44</c:f>
              <c:strCache>
                <c:ptCount val="1"/>
                <c:pt idx="0">
                  <c:v>Andel objekter som er Antall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'NHM Totaldata'!$F$42:$J$42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Totaldata'!$F$44:$J$44</c:f>
              <c:numCache>
                <c:formatCode>_ * #\ ##0_ ;_ * \-#\ ##0_ ;_ * "-"??_ ;_ @_ </c:formatCode>
                <c:ptCount val="5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205520"/>
        <c:axId val="633205848"/>
      </c:barChart>
      <c:barChart>
        <c:barDir val="col"/>
        <c:grouping val="clustered"/>
        <c:varyColors val="0"/>
        <c:ser>
          <c:idx val="0"/>
          <c:order val="1"/>
          <c:tx>
            <c:strRef>
              <c:f>'NHM Totaldata'!$E$43</c:f>
              <c:strCache>
                <c:ptCount val="1"/>
                <c:pt idx="0">
                  <c:v>Antall objekter hele NHM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Totaldata'!$F$42:$J$42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Totaldata'!$F$43:$J$43</c:f>
              <c:numCache>
                <c:formatCode>_ * #\ ##0_ ;_ * \-#\ ##0_ ;_ * "-"??_ ;_ @_ </c:formatCode>
                <c:ptCount val="5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 formatCode="General">
                  <c:v>6027209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195728"/>
        <c:axId val="634419104"/>
      </c:barChart>
      <c:catAx>
        <c:axId val="6332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848"/>
        <c:crosses val="autoZero"/>
        <c:auto val="1"/>
        <c:lblAlgn val="ctr"/>
        <c:lblOffset val="100"/>
        <c:noMultiLvlLbl val="0"/>
      </c:catAx>
      <c:valAx>
        <c:axId val="633205848"/>
        <c:scaling>
          <c:orientation val="minMax"/>
          <c:max val="7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520"/>
        <c:crosses val="autoZero"/>
        <c:crossBetween val="between"/>
      </c:valAx>
      <c:valAx>
        <c:axId val="634419104"/>
        <c:scaling>
          <c:orientation val="minMax"/>
          <c:min val="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41195728"/>
        <c:crosses val="max"/>
        <c:crossBetween val="between"/>
      </c:valAx>
      <c:catAx>
        <c:axId val="64119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4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Andelen objekter som er digitalisert per fagfelt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'NHM Totaldata'!$E$61</c:f>
              <c:strCache>
                <c:ptCount val="1"/>
                <c:pt idx="0">
                  <c:v>de botaniske samlingene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Totaldata'!$F$60:$J$60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Totaldata'!$F$61:$J$61</c:f>
              <c:numCache>
                <c:formatCode>_ * #\ ##0_ ;_ * \-#\ ##0_ ;_ * "-"??_ ;_ @_ </c:formatCode>
                <c:ptCount val="5"/>
                <c:pt idx="0">
                  <c:v>2053120</c:v>
                </c:pt>
                <c:pt idx="1">
                  <c:v>2159749</c:v>
                </c:pt>
                <c:pt idx="2">
                  <c:v>2185343</c:v>
                </c:pt>
                <c:pt idx="3">
                  <c:v>2044208</c:v>
                </c:pt>
                <c:pt idx="4">
                  <c:v>2150575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5-4C78-B1FC-B39871801A67}"/>
            </c:ext>
          </c:extLst>
        </c:ser>
        <c:ser>
          <c:idx val="1"/>
          <c:order val="1"/>
          <c:tx>
            <c:strRef>
              <c:f>'NHM Totaldata'!$E$62</c:f>
              <c:strCache>
                <c:ptCount val="1"/>
                <c:pt idx="0">
                  <c:v>de zoologisk samlingene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Totaldata'!$F$60:$J$60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Totaldata'!$F$62:$J$62</c:f>
              <c:numCache>
                <c:formatCode>_ * #\ ##0_ ;_ * \-#\ ##0_ ;_ * "-"??_ ;_ @_ </c:formatCode>
                <c:ptCount val="5"/>
                <c:pt idx="0">
                  <c:v>2628722</c:v>
                </c:pt>
                <c:pt idx="1">
                  <c:v>2672595</c:v>
                </c:pt>
                <c:pt idx="2">
                  <c:v>2685657</c:v>
                </c:pt>
                <c:pt idx="3">
                  <c:v>2752544</c:v>
                </c:pt>
                <c:pt idx="4">
                  <c:v>2841841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5-4C78-B1FC-B39871801A67}"/>
            </c:ext>
          </c:extLst>
        </c:ser>
        <c:ser>
          <c:idx val="2"/>
          <c:order val="2"/>
          <c:tx>
            <c:strRef>
              <c:f>'NHM Totaldata'!$E$63</c:f>
              <c:strCache>
                <c:ptCount val="1"/>
                <c:pt idx="0">
                  <c:v>de geologiske samlingene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Totaldata'!$F$60:$J$60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Totaldata'!$F$63:$J$63</c:f>
              <c:numCache>
                <c:formatCode>_ * #\ ##0_ ;_ * \-#\ ##0_ ;_ * "-"??_ ;_ @_ </c:formatCode>
                <c:ptCount val="5"/>
                <c:pt idx="0">
                  <c:v>151876</c:v>
                </c:pt>
                <c:pt idx="1">
                  <c:v>151876</c:v>
                </c:pt>
                <c:pt idx="2">
                  <c:v>155723</c:v>
                </c:pt>
                <c:pt idx="3">
                  <c:v>155723</c:v>
                </c:pt>
                <c:pt idx="4">
                  <c:v>155992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5-4C78-B1FC-B39871801A67}"/>
            </c:ext>
          </c:extLst>
        </c:ser>
        <c:ser>
          <c:idx val="3"/>
          <c:order val="3"/>
          <c:tx>
            <c:strRef>
              <c:f>'NHM Totaldata'!$E$64</c:f>
              <c:strCache>
                <c:ptCount val="1"/>
                <c:pt idx="0">
                  <c:v>de paleontologiske samlingene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Totaldata'!$F$60:$J$60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Totaldata'!$F$64:$J$64</c:f>
              <c:numCache>
                <c:formatCode>_ * #\ ##0_ ;_ * \-#\ ##0_ ;_ * "-"??_ ;_ @_ </c:formatCode>
                <c:ptCount val="5"/>
                <c:pt idx="0">
                  <c:v>600254</c:v>
                </c:pt>
                <c:pt idx="1">
                  <c:v>581779</c:v>
                </c:pt>
                <c:pt idx="2">
                  <c:v>605047</c:v>
                </c:pt>
                <c:pt idx="3">
                  <c:v>606935</c:v>
                </c:pt>
                <c:pt idx="4" formatCode="#,##0">
                  <c:v>607135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426280"/>
        <c:axId val="569426608"/>
      </c:barChart>
      <c:barChart>
        <c:barDir val="col"/>
        <c:grouping val="clustered"/>
        <c:varyColors val="0"/>
        <c:ser>
          <c:idx val="4"/>
          <c:order val="4"/>
          <c:tx>
            <c:strRef>
              <c:f>'NHM Totaldata'!$E$65</c:f>
              <c:strCache>
                <c:ptCount val="1"/>
                <c:pt idx="0">
                  <c:v>Digitalisert botanisk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'NHM Totaldata'!$F$60:$I$60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Totaldata'!$F$65:$J$65</c:f>
              <c:numCache>
                <c:formatCode>_ * #\ ##0_ ;_ * \-#\ ##0_ ;_ * "-"??_ ;_ @_ </c:formatCode>
                <c:ptCount val="5"/>
                <c:pt idx="0">
                  <c:v>1253311</c:v>
                </c:pt>
                <c:pt idx="1">
                  <c:v>1366079</c:v>
                </c:pt>
                <c:pt idx="2">
                  <c:v>1416627</c:v>
                </c:pt>
                <c:pt idx="3">
                  <c:v>1393006</c:v>
                </c:pt>
                <c:pt idx="4">
                  <c:v>1808683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95-4C78-B1FC-B39871801A67}"/>
            </c:ext>
          </c:extLst>
        </c:ser>
        <c:ser>
          <c:idx val="5"/>
          <c:order val="5"/>
          <c:tx>
            <c:strRef>
              <c:f>'NHM Totaldata'!$E$66</c:f>
              <c:strCache>
                <c:ptCount val="1"/>
                <c:pt idx="0">
                  <c:v>Digitalisert zoologisk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'NHM Totaldata'!$F$60:$I$60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Totaldata'!$F$66:$J$66</c:f>
              <c:numCache>
                <c:formatCode>_ * #\ ##0_ ;_ * \-#\ ##0_ ;_ * "-"??_ ;_ @_ </c:formatCode>
                <c:ptCount val="5"/>
                <c:pt idx="0">
                  <c:v>666321</c:v>
                </c:pt>
                <c:pt idx="1">
                  <c:v>699903</c:v>
                </c:pt>
                <c:pt idx="2">
                  <c:v>717429</c:v>
                </c:pt>
                <c:pt idx="3">
                  <c:v>681150</c:v>
                </c:pt>
                <c:pt idx="4">
                  <c:v>771104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95-4C78-B1FC-B39871801A67}"/>
            </c:ext>
          </c:extLst>
        </c:ser>
        <c:ser>
          <c:idx val="6"/>
          <c:order val="6"/>
          <c:tx>
            <c:strRef>
              <c:f>'NHM Totaldata'!$E$67</c:f>
              <c:strCache>
                <c:ptCount val="1"/>
                <c:pt idx="0">
                  <c:v>Digitalisert geologisk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'NHM Totaldata'!$F$60:$I$60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Totaldata'!$F$67:$J$67</c:f>
              <c:numCache>
                <c:formatCode>_ * #\ ##0_ ;_ * \-#\ ##0_ ;_ * "-"??_ ;_ @_ </c:formatCode>
                <c:ptCount val="5"/>
                <c:pt idx="0">
                  <c:v>66375</c:v>
                </c:pt>
                <c:pt idx="1">
                  <c:v>66375</c:v>
                </c:pt>
                <c:pt idx="2">
                  <c:v>96222</c:v>
                </c:pt>
                <c:pt idx="3">
                  <c:v>96222</c:v>
                </c:pt>
                <c:pt idx="4">
                  <c:v>97459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95-4C78-B1FC-B39871801A67}"/>
            </c:ext>
          </c:extLst>
        </c:ser>
        <c:ser>
          <c:idx val="7"/>
          <c:order val="7"/>
          <c:tx>
            <c:strRef>
              <c:f>'NHM Totaldata'!$E$68</c:f>
              <c:strCache>
                <c:ptCount val="1"/>
                <c:pt idx="0">
                  <c:v>Digitalisert paleontologisk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'NHM Totaldata'!$F$60:$I$60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Totaldata'!$F$68:$J$68</c:f>
              <c:numCache>
                <c:formatCode>_ * #\ ##0_ ;_ * \-#\ ##0_ ;_ * "-"??_ ;_ @_ </c:formatCode>
                <c:ptCount val="5"/>
                <c:pt idx="0">
                  <c:v>228791</c:v>
                </c:pt>
                <c:pt idx="1">
                  <c:v>308907</c:v>
                </c:pt>
                <c:pt idx="2">
                  <c:v>311069</c:v>
                </c:pt>
                <c:pt idx="3">
                  <c:v>312957</c:v>
                </c:pt>
                <c:pt idx="4" formatCode="#,##0">
                  <c:v>313157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586608"/>
        <c:axId val="626587264"/>
      </c:barChart>
      <c:catAx>
        <c:axId val="56942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608"/>
        <c:crosses val="autoZero"/>
        <c:auto val="1"/>
        <c:lblAlgn val="ctr"/>
        <c:lblOffset val="100"/>
        <c:noMultiLvlLbl val="0"/>
      </c:catAx>
      <c:valAx>
        <c:axId val="5694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280"/>
        <c:crosses val="autoZero"/>
        <c:crossBetween val="between"/>
        <c:majorUnit val="250000"/>
        <c:minorUnit val="50000"/>
      </c:valAx>
      <c:valAx>
        <c:axId val="626587264"/>
        <c:scaling>
          <c:orientation val="minMax"/>
          <c:max val="300000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26586608"/>
        <c:crosses val="max"/>
        <c:crossBetween val="between"/>
      </c:valAx>
      <c:catAx>
        <c:axId val="62658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58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 andel</a:t>
            </a:r>
            <a:r>
              <a:rPr lang="nb-NO" baseline="0"/>
              <a:t> i %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Totaldata'!$E$80</c:f>
              <c:strCache>
                <c:ptCount val="1"/>
                <c:pt idx="0">
                  <c:v>% andel BM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'NHM Totaldata'!$F$79:$J$79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Totaldata'!$F$80:$J$80</c:f>
              <c:numCache>
                <c:formatCode>0%</c:formatCode>
                <c:ptCount val="5"/>
                <c:pt idx="0">
                  <c:v>0.6104421563279302</c:v>
                </c:pt>
                <c:pt idx="1">
                  <c:v>0.63251748235558858</c:v>
                </c:pt>
                <c:pt idx="2">
                  <c:v>0.6482401160824639</c:v>
                </c:pt>
                <c:pt idx="3">
                  <c:v>0.68144044050311903</c:v>
                </c:pt>
                <c:pt idx="4">
                  <c:v>0.84102298222568384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D-463E-B227-94516050C88C}"/>
            </c:ext>
          </c:extLst>
        </c:ser>
        <c:ser>
          <c:idx val="1"/>
          <c:order val="1"/>
          <c:tx>
            <c:strRef>
              <c:f>'NHM Totaldata'!$E$81</c:f>
              <c:strCache>
                <c:ptCount val="1"/>
                <c:pt idx="0">
                  <c:v>% andel ZM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'NHM Totaldata'!$F$79:$J$79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Totaldata'!$F$81:$J$81</c:f>
              <c:numCache>
                <c:formatCode>0%</c:formatCode>
                <c:ptCount val="5"/>
                <c:pt idx="0">
                  <c:v>0.25347716494935563</c:v>
                </c:pt>
                <c:pt idx="1">
                  <c:v>0.261881429846273</c:v>
                </c:pt>
                <c:pt idx="2">
                  <c:v>0.26713351705001792</c:v>
                </c:pt>
                <c:pt idx="3">
                  <c:v>0.24746198425892557</c:v>
                </c:pt>
                <c:pt idx="4">
                  <c:v>0.27133959992835632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D-463E-B227-94516050C88C}"/>
            </c:ext>
          </c:extLst>
        </c:ser>
        <c:ser>
          <c:idx val="2"/>
          <c:order val="2"/>
          <c:tx>
            <c:strRef>
              <c:f>'NHM Totaldata'!$E$82</c:f>
              <c:strCache>
                <c:ptCount val="1"/>
                <c:pt idx="0">
                  <c:v>% andel GM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'NHM Totaldata'!$F$79:$J$79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Totaldata'!$F$82:$J$82</c:f>
              <c:numCache>
                <c:formatCode>0%</c:formatCode>
                <c:ptCount val="5"/>
                <c:pt idx="0">
                  <c:v>0.43703415944586371</c:v>
                </c:pt>
                <c:pt idx="1">
                  <c:v>0.43703415944586371</c:v>
                </c:pt>
                <c:pt idx="2">
                  <c:v>0.61790486954399804</c:v>
                </c:pt>
                <c:pt idx="3">
                  <c:v>0.61790486954399804</c:v>
                </c:pt>
                <c:pt idx="4">
                  <c:v>0.62476921893430437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D-463E-B227-94516050C88C}"/>
            </c:ext>
          </c:extLst>
        </c:ser>
        <c:ser>
          <c:idx val="3"/>
          <c:order val="3"/>
          <c:tx>
            <c:strRef>
              <c:f>'NHM Totaldata'!$E$83</c:f>
              <c:strCache>
                <c:ptCount val="1"/>
                <c:pt idx="0">
                  <c:v>% andel PM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'NHM Totaldata'!$F$79:$J$79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'NHM Totaldata'!$F$83:$J$83</c:f>
              <c:numCache>
                <c:formatCode>0%</c:formatCode>
                <c:ptCount val="5"/>
                <c:pt idx="0">
                  <c:v>0.38115697687978756</c:v>
                </c:pt>
                <c:pt idx="1">
                  <c:v>0.53096966373829235</c:v>
                </c:pt>
                <c:pt idx="2">
                  <c:v>0.514123696175669</c:v>
                </c:pt>
                <c:pt idx="3">
                  <c:v>0.51563511743432167</c:v>
                </c:pt>
                <c:pt idx="4">
                  <c:v>0.51579467498991161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D-463E-B227-94516050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22144"/>
        <c:axId val="572922472"/>
      </c:lineChart>
      <c:catAx>
        <c:axId val="5729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472"/>
        <c:crosses val="autoZero"/>
        <c:auto val="1"/>
        <c:lblAlgn val="ctr"/>
        <c:lblOffset val="100"/>
        <c:noMultiLvlLbl val="0"/>
      </c:catAx>
      <c:valAx>
        <c:axId val="5729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0</xdr:row>
      <xdr:rowOff>123825</xdr:rowOff>
    </xdr:from>
    <xdr:to>
      <xdr:col>19</xdr:col>
      <xdr:colOff>361950</xdr:colOff>
      <xdr:row>15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29F93A-69CE-424A-8C23-A223588F9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252411</xdr:colOff>
      <xdr:row>17</xdr:row>
      <xdr:rowOff>142875</xdr:rowOff>
    </xdr:from>
    <xdr:to>
      <xdr:col>19</xdr:col>
      <xdr:colOff>314324</xdr:colOff>
      <xdr:row>32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1A3E3D-92EB-4642-BEE5-4FA829EA9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528426</xdr:colOff>
      <xdr:row>1</xdr:row>
      <xdr:rowOff>166530</xdr:rowOff>
    </xdr:from>
    <xdr:to>
      <xdr:col>21</xdr:col>
      <xdr:colOff>456989</xdr:colOff>
      <xdr:row>30</xdr:row>
      <xdr:rowOff>54324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C44A6E-BC6D-4A59-BF1D-9D851C32D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535074</xdr:colOff>
      <xdr:row>31</xdr:row>
      <xdr:rowOff>77142</xdr:rowOff>
    </xdr:from>
    <xdr:to>
      <xdr:col>22</xdr:col>
      <xdr:colOff>471017</xdr:colOff>
      <xdr:row>53</xdr:row>
      <xdr:rowOff>73271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ACF9D-CA4E-4877-92D0-DA527A3EA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304797</xdr:colOff>
      <xdr:row>1</xdr:row>
      <xdr:rowOff>107156</xdr:rowOff>
    </xdr:from>
    <xdr:to>
      <xdr:col>21</xdr:col>
      <xdr:colOff>63499</xdr:colOff>
      <xdr:row>18</xdr:row>
      <xdr:rowOff>43656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B8A4C-8EA6-47D0-99A8-AD6003D61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484186</xdr:colOff>
      <xdr:row>20</xdr:row>
      <xdr:rowOff>165098</xdr:rowOff>
    </xdr:from>
    <xdr:to>
      <xdr:col>21</xdr:col>
      <xdr:colOff>63499</xdr:colOff>
      <xdr:row>36</xdr:row>
      <xdr:rowOff>122237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B23772-981B-43FB-9773-FB9CB9983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39687</xdr:colOff>
      <xdr:row>40</xdr:row>
      <xdr:rowOff>152400</xdr:rowOff>
    </xdr:from>
    <xdr:to>
      <xdr:col>21</xdr:col>
      <xdr:colOff>63499</xdr:colOff>
      <xdr:row>55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E2173E-CFCA-4AB4-A6FA-4B4389EA3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138903</xdr:colOff>
      <xdr:row>56</xdr:row>
      <xdr:rowOff>120650</xdr:rowOff>
    </xdr:from>
    <xdr:to>
      <xdr:col>21</xdr:col>
      <xdr:colOff>63499</xdr:colOff>
      <xdr:row>78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B8FC6AF-45BD-4622-979F-7D25DF652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365125</xdr:colOff>
      <xdr:row>85</xdr:row>
      <xdr:rowOff>17462</xdr:rowOff>
    </xdr:from>
    <xdr:to>
      <xdr:col>21</xdr:col>
      <xdr:colOff>63499</xdr:colOff>
      <xdr:row>102</xdr:row>
      <xdr:rowOff>182563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81759FF-2BE0-4B4A-B4A5-368628555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workbookViewId="0">
      <selection activeCell="D16" sqref="D16"/>
    </sheetView>
  </sheetViews>
  <sheetFormatPr defaultRowHeight="14.4" x14ac:dyDescent="0.3"/>
  <cols>
    <col min="1" max="1" width="13.88671875" customWidth="1"/>
    <col min="2" max="2" width="23.88671875" customWidth="1"/>
    <col min="3" max="3" width="15.6640625" customWidth="1"/>
    <col min="6" max="6" width="13" customWidth="1"/>
    <col min="7" max="7" width="15" customWidth="1"/>
  </cols>
  <sheetData>
    <row r="1" spans="2:10" x14ac:dyDescent="0.3">
      <c r="F1" t="str">
        <f>"Utvikling over tid for: "&amp;B4</f>
        <v>Utvikling over tid for: Fossiler</v>
      </c>
    </row>
    <row r="3" spans="2:10" x14ac:dyDescent="0.3">
      <c r="B3" s="15" t="s">
        <v>24</v>
      </c>
      <c r="D3" s="15"/>
      <c r="E3" s="15" t="s">
        <v>1</v>
      </c>
      <c r="F3" s="15" t="s">
        <v>3</v>
      </c>
      <c r="G3" s="15" t="s">
        <v>4</v>
      </c>
      <c r="H3" s="15" t="s">
        <v>5</v>
      </c>
      <c r="I3" s="15" t="s">
        <v>2</v>
      </c>
      <c r="J3" s="15" t="s">
        <v>6</v>
      </c>
    </row>
    <row r="4" spans="2:10" x14ac:dyDescent="0.3">
      <c r="B4" t="s">
        <v>21</v>
      </c>
      <c r="D4">
        <v>2016</v>
      </c>
      <c r="E4">
        <f t="shared" ref="E4:J4" ca="1" si="0">INDEX(INDIRECT("Dataset"&amp;$D$4),MATCH($B$4,Delsamlinger,0),MATCH(E3,Parametere,0))</f>
        <v>600254</v>
      </c>
      <c r="F4">
        <f t="shared" ca="1" si="0"/>
        <v>228791</v>
      </c>
      <c r="G4">
        <f t="shared" ca="1" si="0"/>
        <v>0</v>
      </c>
      <c r="H4">
        <f t="shared" ca="1" si="0"/>
        <v>2519</v>
      </c>
      <c r="I4">
        <f t="shared" ca="1" si="0"/>
        <v>0</v>
      </c>
      <c r="J4">
        <f t="shared" ca="1" si="0"/>
        <v>82</v>
      </c>
    </row>
    <row r="5" spans="2:10" x14ac:dyDescent="0.3">
      <c r="D5">
        <v>2017</v>
      </c>
      <c r="E5">
        <f t="shared" ref="E5:J5" ca="1" si="1">INDEX(INDIRECT("Dataset"&amp;$D$5),MATCH($B$4,Delsamlinger,0),MATCH(E3,Parametere,0))</f>
        <v>581779</v>
      </c>
      <c r="F5">
        <f t="shared" ca="1" si="1"/>
        <v>308907</v>
      </c>
      <c r="G5">
        <f t="shared" ca="1" si="1"/>
        <v>0</v>
      </c>
      <c r="H5">
        <f t="shared" ca="1" si="1"/>
        <v>2519</v>
      </c>
      <c r="I5">
        <f t="shared" ca="1" si="1"/>
        <v>540</v>
      </c>
      <c r="J5">
        <f t="shared" ca="1" si="1"/>
        <v>1027</v>
      </c>
    </row>
    <row r="6" spans="2:10" x14ac:dyDescent="0.3">
      <c r="D6">
        <v>2018</v>
      </c>
      <c r="E6">
        <f t="shared" ref="E6:J6" ca="1" si="2">INDEX(INDIRECT("Dataset"&amp;$D$6),MATCH($B$4,Delsamlinger,0),MATCH(E3,Parametere,0))</f>
        <v>605047</v>
      </c>
      <c r="F6">
        <f t="shared" ca="1" si="2"/>
        <v>311069</v>
      </c>
      <c r="G6">
        <f t="shared" ca="1" si="2"/>
        <v>0</v>
      </c>
      <c r="H6">
        <f t="shared" ca="1" si="2"/>
        <v>0</v>
      </c>
      <c r="I6">
        <f t="shared" ca="1" si="2"/>
        <v>1457</v>
      </c>
      <c r="J6">
        <f t="shared" ca="1" si="2"/>
        <v>848</v>
      </c>
    </row>
    <row r="7" spans="2:10" x14ac:dyDescent="0.3">
      <c r="D7">
        <v>2019</v>
      </c>
      <c r="E7">
        <f t="shared" ref="E7:J8" ca="1" si="3">INDEX(INDIRECT("Dataset"&amp;$D$7),MATCH($B$4,Delsamlinger,0),MATCH(E3,Parametere,0))</f>
        <v>606935</v>
      </c>
      <c r="F7">
        <f t="shared" ca="1" si="3"/>
        <v>312957</v>
      </c>
      <c r="G7">
        <f t="shared" ca="1" si="3"/>
        <v>5900</v>
      </c>
      <c r="H7">
        <f t="shared" ca="1" si="3"/>
        <v>0</v>
      </c>
      <c r="I7">
        <f t="shared" ca="1" si="3"/>
        <v>0</v>
      </c>
      <c r="J7">
        <f t="shared" ca="1" si="3"/>
        <v>402</v>
      </c>
    </row>
    <row r="8" spans="2:10" x14ac:dyDescent="0.3">
      <c r="D8">
        <v>2020</v>
      </c>
      <c r="E8">
        <f ca="1">INDEX(INDIRECT("Dataset"&amp;$D8),MATCH($B$4,Delsamlinger,0),MATCH(E$3,Parametere,0))</f>
        <v>607135</v>
      </c>
      <c r="F8">
        <f ca="1">INDEX(INDIRECT("Dataset"&amp;$D8),MATCH($B$4,Delsamlinger,0),MATCH(F$3,Parametere,0))</f>
        <v>313157</v>
      </c>
      <c r="G8">
        <f ca="1">INDEX(INDIRECT("Dataset"&amp;$D8),MATCH($B$4,Delsamlinger,0),MATCH(G$3,Parametere,0))</f>
        <v>5900</v>
      </c>
      <c r="H8">
        <f ca="1">INDEX(INDIRECT("Dataset"&amp;$D8),MATCH($B$4,Delsamlinger,0),MATCH(H$3,Parametere,0))</f>
        <v>0</v>
      </c>
      <c r="I8">
        <f ca="1">INDEX(INDIRECT("Dataset"&amp;$D8),MATCH($B$4,Delsamlinger,0),MATCH(I$3,Parametere,0))</f>
        <v>0</v>
      </c>
      <c r="J8">
        <f ca="1">INDEX(INDIRECT("Dataset"&amp;$D8),MATCH($B$4,Delsamlinger,0),MATCH(J$3,Parametere,0))</f>
        <v>226</v>
      </c>
    </row>
  </sheetData>
  <dataValidations count="1">
    <dataValidation type="list" allowBlank="1" showInputMessage="1" showErrorMessage="1" sqref="B4">
      <formula1>Delsamlinger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topLeftCell="D1" zoomScale="142" zoomScaleNormal="142" workbookViewId="0">
      <selection activeCell="B6" sqref="B6"/>
    </sheetView>
  </sheetViews>
  <sheetFormatPr defaultRowHeight="14.4" x14ac:dyDescent="0.3"/>
  <cols>
    <col min="2" max="2" width="16.44140625" customWidth="1"/>
    <col min="5" max="5" width="23.44140625" bestFit="1" customWidth="1"/>
    <col min="6" max="6" width="12" customWidth="1"/>
    <col min="7" max="8" width="13.33203125" bestFit="1" customWidth="1"/>
    <col min="9" max="9" width="11.109375" customWidth="1"/>
  </cols>
  <sheetData>
    <row r="3" spans="2:10" x14ac:dyDescent="0.3">
      <c r="F3" t="str">
        <f>B6&amp;" per år"</f>
        <v>Tilvekst per år</v>
      </c>
    </row>
    <row r="4" spans="2:10" x14ac:dyDescent="0.3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</row>
    <row r="5" spans="2:10" x14ac:dyDescent="0.3">
      <c r="B5" s="15" t="s">
        <v>25</v>
      </c>
      <c r="E5" s="15" t="s">
        <v>0</v>
      </c>
      <c r="F5" s="18">
        <f t="shared" ref="F5:J16" ca="1" si="0">INDEX(INDIRECT("Dataset"&amp;F$4),MATCH($E5,Delsamlinger,0),MATCH($B$6,Parametere,0))</f>
        <v>175</v>
      </c>
      <c r="G5" s="18">
        <f t="shared" ca="1" si="0"/>
        <v>150</v>
      </c>
      <c r="H5" s="18">
        <f t="shared" ca="1" si="0"/>
        <v>150</v>
      </c>
      <c r="I5" s="18">
        <f t="shared" ca="1" si="0"/>
        <v>70</v>
      </c>
      <c r="J5" s="18">
        <f t="shared" ca="1" si="0"/>
        <v>114</v>
      </c>
    </row>
    <row r="6" spans="2:10" x14ac:dyDescent="0.3">
      <c r="B6" t="s">
        <v>2</v>
      </c>
      <c r="E6" s="15" t="s">
        <v>7</v>
      </c>
      <c r="F6" s="18">
        <f t="shared" ca="1" si="0"/>
        <v>3567</v>
      </c>
      <c r="G6" s="18">
        <f t="shared" ca="1" si="0"/>
        <v>6026</v>
      </c>
      <c r="H6" s="18">
        <f t="shared" ca="1" si="0"/>
        <v>5061</v>
      </c>
      <c r="I6" s="18">
        <f t="shared" ca="1" si="0"/>
        <v>7100</v>
      </c>
      <c r="J6" s="18">
        <f t="shared" ca="1" si="0"/>
        <v>7100</v>
      </c>
    </row>
    <row r="7" spans="2:10" x14ac:dyDescent="0.3">
      <c r="E7" s="15" t="s">
        <v>9</v>
      </c>
      <c r="F7" s="18">
        <f t="shared" ca="1" si="0"/>
        <v>2667</v>
      </c>
      <c r="G7" s="18">
        <f t="shared" ca="1" si="0"/>
        <v>2936</v>
      </c>
      <c r="H7" s="18">
        <f t="shared" ca="1" si="0"/>
        <v>3785</v>
      </c>
      <c r="I7" s="18">
        <f t="shared" ca="1" si="0"/>
        <v>4000</v>
      </c>
      <c r="J7" s="18">
        <f t="shared" ca="1" si="0"/>
        <v>4500</v>
      </c>
    </row>
    <row r="8" spans="2:10" x14ac:dyDescent="0.3">
      <c r="E8" s="15" t="s">
        <v>10</v>
      </c>
      <c r="F8" s="18">
        <f t="shared" ca="1" si="0"/>
        <v>2850</v>
      </c>
      <c r="G8" s="18">
        <f t="shared" ca="1" si="0"/>
        <v>65</v>
      </c>
      <c r="H8" s="18">
        <f t="shared" ca="1" si="0"/>
        <v>300</v>
      </c>
      <c r="I8" s="18">
        <f t="shared" ca="1" si="0"/>
        <v>500</v>
      </c>
      <c r="J8" s="18">
        <f t="shared" ca="1" si="0"/>
        <v>500</v>
      </c>
    </row>
    <row r="9" spans="2:10" x14ac:dyDescent="0.3">
      <c r="E9" s="15" t="s">
        <v>11</v>
      </c>
      <c r="F9" s="18">
        <f t="shared" ca="1" si="0"/>
        <v>4100</v>
      </c>
      <c r="G9" s="18">
        <f t="shared" ca="1" si="0"/>
        <v>2814</v>
      </c>
      <c r="H9" s="18">
        <f t="shared" ca="1" si="0"/>
        <v>2019</v>
      </c>
      <c r="I9" s="18">
        <f t="shared" ca="1" si="0"/>
        <v>2019</v>
      </c>
      <c r="J9" s="18">
        <f t="shared" ca="1" si="0"/>
        <v>12331</v>
      </c>
    </row>
    <row r="10" spans="2:10" x14ac:dyDescent="0.3">
      <c r="E10" s="15" t="s">
        <v>15</v>
      </c>
      <c r="F10" s="18">
        <f t="shared" ca="1" si="0"/>
        <v>36477</v>
      </c>
      <c r="G10" s="18">
        <f t="shared" ca="1" si="0"/>
        <v>13791</v>
      </c>
      <c r="H10" s="18">
        <f t="shared" ca="1" si="0"/>
        <v>15834</v>
      </c>
      <c r="I10" s="18">
        <f t="shared" ca="1" si="0"/>
        <v>113669</v>
      </c>
      <c r="J10" s="18">
        <f t="shared" ca="1" si="0"/>
        <v>2890</v>
      </c>
    </row>
    <row r="11" spans="2:10" x14ac:dyDescent="0.3">
      <c r="E11" s="15" t="s">
        <v>16</v>
      </c>
      <c r="F11" s="18">
        <f t="shared" ca="1" si="0"/>
        <v>0</v>
      </c>
      <c r="G11" s="18">
        <f t="shared" ca="1" si="0"/>
        <v>596</v>
      </c>
      <c r="H11" s="18">
        <f t="shared" ca="1" si="0"/>
        <v>99</v>
      </c>
      <c r="I11" s="18">
        <f t="shared" ca="1" si="0"/>
        <v>99</v>
      </c>
      <c r="J11" s="18">
        <f t="shared" ca="1" si="0"/>
        <v>433</v>
      </c>
    </row>
    <row r="12" spans="2:10" x14ac:dyDescent="0.3">
      <c r="E12" s="15" t="s">
        <v>22</v>
      </c>
      <c r="F12" s="18">
        <f t="shared" ca="1" si="0"/>
        <v>3170</v>
      </c>
      <c r="G12" s="18">
        <f t="shared" ca="1" si="0"/>
        <v>7528</v>
      </c>
      <c r="H12" s="18">
        <f t="shared" ca="1" si="0"/>
        <v>402</v>
      </c>
      <c r="I12" s="18">
        <f t="shared" ca="1" si="0"/>
        <v>713</v>
      </c>
      <c r="J12" s="18">
        <f t="shared" ca="1" si="0"/>
        <v>3292</v>
      </c>
    </row>
    <row r="13" spans="2:10" x14ac:dyDescent="0.3">
      <c r="E13" s="15" t="s">
        <v>18</v>
      </c>
      <c r="F13" s="18">
        <f t="shared" ca="1" si="0"/>
        <v>9251</v>
      </c>
      <c r="G13" s="18">
        <f t="shared" ca="1" si="0"/>
        <v>8719</v>
      </c>
      <c r="H13" s="18">
        <f t="shared" ca="1" si="0"/>
        <v>8420</v>
      </c>
      <c r="I13" s="18">
        <f t="shared" ca="1" si="0"/>
        <v>5809</v>
      </c>
      <c r="J13" s="18">
        <f t="shared" ca="1" si="0"/>
        <v>13050</v>
      </c>
    </row>
    <row r="14" spans="2:10" x14ac:dyDescent="0.3">
      <c r="E14" s="15" t="s">
        <v>19</v>
      </c>
      <c r="F14" s="18">
        <f t="shared" ca="1" si="0"/>
        <v>0</v>
      </c>
      <c r="G14" s="18">
        <f t="shared" ca="1" si="0"/>
        <v>0</v>
      </c>
      <c r="H14" s="18">
        <f t="shared" ca="1" si="0"/>
        <v>100</v>
      </c>
      <c r="I14" s="18">
        <f t="shared" ca="1" si="0"/>
        <v>0</v>
      </c>
      <c r="J14" s="18">
        <f t="shared" ca="1" si="0"/>
        <v>217</v>
      </c>
    </row>
    <row r="15" spans="2:10" x14ac:dyDescent="0.3">
      <c r="E15" s="15" t="s">
        <v>20</v>
      </c>
      <c r="F15" s="18">
        <f t="shared" ca="1" si="0"/>
        <v>0</v>
      </c>
      <c r="G15" s="18">
        <f t="shared" ca="1" si="0"/>
        <v>0</v>
      </c>
      <c r="H15" s="18">
        <f t="shared" ca="1" si="0"/>
        <v>228</v>
      </c>
      <c r="I15" s="18">
        <f t="shared" ca="1" si="0"/>
        <v>0</v>
      </c>
      <c r="J15" s="18">
        <f t="shared" ca="1" si="0"/>
        <v>199</v>
      </c>
    </row>
    <row r="16" spans="2:10" x14ac:dyDescent="0.3">
      <c r="E16" s="15" t="s">
        <v>21</v>
      </c>
      <c r="F16" s="18">
        <f t="shared" ca="1" si="0"/>
        <v>0</v>
      </c>
      <c r="G16" s="18">
        <f t="shared" ca="1" si="0"/>
        <v>540</v>
      </c>
      <c r="H16" s="18">
        <f t="shared" ca="1" si="0"/>
        <v>1457</v>
      </c>
      <c r="I16" s="18">
        <f t="shared" ca="1" si="0"/>
        <v>0</v>
      </c>
      <c r="J16" s="18">
        <f t="shared" ca="1" si="0"/>
        <v>0</v>
      </c>
    </row>
    <row r="36" spans="5:5" x14ac:dyDescent="0.3">
      <c r="E36" t="str">
        <f>B6&amp;" objekter i 2020"</f>
        <v>Tilvekst objekter i 2020</v>
      </c>
    </row>
  </sheetData>
  <dataValidations count="1">
    <dataValidation type="list" allowBlank="1" showInputMessage="1" showErrorMessage="1" sqref="B6">
      <formula1>Parametere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3"/>
  <sheetViews>
    <sheetView tabSelected="1" topLeftCell="A4" zoomScale="136" zoomScaleNormal="136" workbookViewId="0">
      <selection activeCell="B6" sqref="B6"/>
    </sheetView>
  </sheetViews>
  <sheetFormatPr defaultRowHeight="14.4" x14ac:dyDescent="0.3"/>
  <cols>
    <col min="2" max="2" width="16.44140625" customWidth="1"/>
    <col min="4" max="4" width="14.44140625" bestFit="1" customWidth="1"/>
    <col min="5" max="5" width="35.109375" bestFit="1" customWidth="1"/>
    <col min="6" max="6" width="12" customWidth="1"/>
    <col min="7" max="8" width="12.33203125" bestFit="1" customWidth="1"/>
    <col min="9" max="9" width="13.5546875" customWidth="1"/>
    <col min="10" max="10" width="10.33203125" bestFit="1" customWidth="1"/>
    <col min="12" max="12" width="10.33203125" bestFit="1" customWidth="1"/>
  </cols>
  <sheetData>
    <row r="3" spans="2:10" x14ac:dyDescent="0.3">
      <c r="F3" t="str">
        <f>B6&amp;" objekter per år for hele NHM"</f>
        <v>Antall objekter per år for hele NHM</v>
      </c>
    </row>
    <row r="4" spans="2:10" x14ac:dyDescent="0.3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</row>
    <row r="5" spans="2:10" x14ac:dyDescent="0.3">
      <c r="B5" s="15" t="s">
        <v>25</v>
      </c>
      <c r="C5" s="25"/>
      <c r="E5" s="15" t="s">
        <v>0</v>
      </c>
      <c r="F5" s="18">
        <f t="shared" ref="F5:J16" ca="1" si="0">INDEX(INDIRECT("Dataset"&amp;F$4),MATCH($E5,Delsamlinger,0),MATCH($B$6,Parametere,0))</f>
        <v>14162</v>
      </c>
      <c r="G5" s="18">
        <f ca="1">INDEX(INDIRECT("Dataset"&amp;G$4),MATCH($E5,Delsamlinger,0),MATCH($B$6,Parametere,0))</f>
        <v>14262</v>
      </c>
      <c r="H5" s="18">
        <f t="shared" ca="1" si="0"/>
        <v>14362</v>
      </c>
      <c r="I5" s="18">
        <f ca="1">INDEX(INDIRECT("Dataset"&amp;I$4),MATCH($E5,Delsamlinger,0),MATCH($B$6,Parametere,0))</f>
        <v>14362</v>
      </c>
      <c r="J5" s="18">
        <f ca="1">INDEX(INDIRECT("Dataset"&amp;J$4),MATCH($E5,Delsamlinger,0),MATCH($B$6,Parametere,0))</f>
        <v>14362</v>
      </c>
    </row>
    <row r="6" spans="2:10" x14ac:dyDescent="0.3">
      <c r="B6" t="s">
        <v>1</v>
      </c>
      <c r="E6" s="15" t="s">
        <v>7</v>
      </c>
      <c r="F6" s="18">
        <f t="shared" ca="1" si="0"/>
        <v>1065623</v>
      </c>
      <c r="G6" s="18">
        <f t="shared" ca="1" si="0"/>
        <v>1110730</v>
      </c>
      <c r="H6" s="18">
        <f t="shared" ca="1" si="0"/>
        <v>1122730</v>
      </c>
      <c r="I6" s="18">
        <f t="shared" ca="1" si="0"/>
        <v>1146730</v>
      </c>
      <c r="J6" s="18">
        <f t="shared" ca="1" si="0"/>
        <v>1152730</v>
      </c>
    </row>
    <row r="7" spans="2:10" x14ac:dyDescent="0.3">
      <c r="E7" s="15" t="s">
        <v>9</v>
      </c>
      <c r="F7" s="18">
        <f t="shared" ca="1" si="0"/>
        <v>339221</v>
      </c>
      <c r="G7" s="18">
        <f t="shared" ca="1" si="0"/>
        <v>340535</v>
      </c>
      <c r="H7" s="18">
        <f t="shared" ca="1" si="0"/>
        <v>354029</v>
      </c>
      <c r="I7" s="18">
        <f t="shared" ca="1" si="0"/>
        <v>266708</v>
      </c>
      <c r="J7" s="18">
        <f t="shared" ca="1" si="0"/>
        <v>269171</v>
      </c>
    </row>
    <row r="8" spans="2:10" x14ac:dyDescent="0.3">
      <c r="E8" s="15" t="s">
        <v>10</v>
      </c>
      <c r="F8" s="18">
        <f t="shared" ca="1" si="0"/>
        <v>205100</v>
      </c>
      <c r="G8" s="18">
        <f t="shared" ca="1" si="0"/>
        <v>265208</v>
      </c>
      <c r="H8" s="18">
        <f t="shared" ca="1" si="0"/>
        <v>265208</v>
      </c>
      <c r="I8" s="18">
        <f t="shared" ca="1" si="0"/>
        <v>265208</v>
      </c>
      <c r="J8" s="18">
        <f t="shared" ca="1" si="0"/>
        <v>271208</v>
      </c>
    </row>
    <row r="9" spans="2:10" x14ac:dyDescent="0.3">
      <c r="E9" s="15" t="s">
        <v>11</v>
      </c>
      <c r="F9" s="18">
        <f t="shared" ca="1" si="0"/>
        <v>351100</v>
      </c>
      <c r="G9" s="18">
        <f t="shared" ca="1" si="0"/>
        <v>351100</v>
      </c>
      <c r="H9" s="18">
        <f t="shared" ca="1" si="0"/>
        <v>351100</v>
      </c>
      <c r="I9" s="18">
        <f t="shared" ca="1" si="0"/>
        <v>351200</v>
      </c>
      <c r="J9" s="18">
        <f t="shared" ca="1" si="0"/>
        <v>351200</v>
      </c>
    </row>
    <row r="10" spans="2:10" x14ac:dyDescent="0.3">
      <c r="E10" s="15" t="s">
        <v>15</v>
      </c>
      <c r="F10" s="18">
        <f t="shared" ca="1" si="0"/>
        <v>2171494</v>
      </c>
      <c r="G10" s="18">
        <f t="shared" ca="1" si="0"/>
        <v>2199978</v>
      </c>
      <c r="H10" s="18">
        <f t="shared" ca="1" si="0"/>
        <v>2213620</v>
      </c>
      <c r="I10" s="18">
        <f t="shared" ca="1" si="0"/>
        <v>2327289</v>
      </c>
      <c r="J10" s="18">
        <f t="shared" ca="1" si="0"/>
        <v>2329746</v>
      </c>
    </row>
    <row r="11" spans="2:10" x14ac:dyDescent="0.3">
      <c r="E11" s="15" t="s">
        <v>16</v>
      </c>
      <c r="F11" s="18">
        <f t="shared" ca="1" si="0"/>
        <v>146086</v>
      </c>
      <c r="G11" s="18">
        <f t="shared" ca="1" si="0"/>
        <v>113431</v>
      </c>
      <c r="H11" s="18">
        <f t="shared" ca="1" si="0"/>
        <v>113695</v>
      </c>
      <c r="I11" s="18">
        <f t="shared" ca="1" si="0"/>
        <v>113695</v>
      </c>
      <c r="J11" s="18">
        <f t="shared" ca="1" si="0"/>
        <v>114138</v>
      </c>
    </row>
    <row r="12" spans="2:10" x14ac:dyDescent="0.3">
      <c r="E12" s="15" t="s">
        <v>22</v>
      </c>
      <c r="F12" s="18">
        <f t="shared" ca="1" si="0"/>
        <v>311142</v>
      </c>
      <c r="G12" s="18">
        <f t="shared" ca="1" si="0"/>
        <v>359186</v>
      </c>
      <c r="H12" s="18">
        <f t="shared" ca="1" si="0"/>
        <v>311200</v>
      </c>
      <c r="I12" s="18">
        <f t="shared" ca="1" si="0"/>
        <v>311560</v>
      </c>
      <c r="J12" s="18">
        <f t="shared" ca="1" si="0"/>
        <v>94820</v>
      </c>
    </row>
    <row r="13" spans="2:10" x14ac:dyDescent="0.3">
      <c r="E13" s="15" t="s">
        <v>18</v>
      </c>
      <c r="F13" s="18">
        <f t="shared" ca="1" si="0"/>
        <v>145574</v>
      </c>
      <c r="G13" s="18">
        <f t="shared" ca="1" si="0"/>
        <v>147798</v>
      </c>
      <c r="H13" s="18">
        <f t="shared" ca="1" si="0"/>
        <v>156182</v>
      </c>
      <c r="I13" s="18">
        <f t="shared" ca="1" si="0"/>
        <v>161991</v>
      </c>
      <c r="J13" s="18">
        <f t="shared" ca="1" si="0"/>
        <v>395041</v>
      </c>
    </row>
    <row r="14" spans="2:10" x14ac:dyDescent="0.3">
      <c r="E14" s="15" t="s">
        <v>19</v>
      </c>
      <c r="F14" s="18">
        <f t="shared" ca="1" si="0"/>
        <v>69500</v>
      </c>
      <c r="G14" s="18">
        <f t="shared" ca="1" si="0"/>
        <v>69500</v>
      </c>
      <c r="H14" s="18">
        <f t="shared" ca="1" si="0"/>
        <v>71500</v>
      </c>
      <c r="I14" s="18">
        <f t="shared" ca="1" si="0"/>
        <v>71500</v>
      </c>
      <c r="J14" s="18">
        <f t="shared" ca="1" si="0"/>
        <v>71500</v>
      </c>
    </row>
    <row r="15" spans="2:10" x14ac:dyDescent="0.3">
      <c r="E15" s="15" t="s">
        <v>20</v>
      </c>
      <c r="F15" s="18">
        <f t="shared" ca="1" si="0"/>
        <v>82376</v>
      </c>
      <c r="G15" s="18">
        <f t="shared" ca="1" si="0"/>
        <v>82376</v>
      </c>
      <c r="H15" s="18">
        <f t="shared" ca="1" si="0"/>
        <v>84223</v>
      </c>
      <c r="I15" s="18">
        <f t="shared" ca="1" si="0"/>
        <v>84223</v>
      </c>
      <c r="J15" s="18">
        <f t="shared" ca="1" si="0"/>
        <v>84422</v>
      </c>
    </row>
    <row r="16" spans="2:10" x14ac:dyDescent="0.3">
      <c r="E16" s="15" t="s">
        <v>21</v>
      </c>
      <c r="F16" s="18">
        <f t="shared" ca="1" si="0"/>
        <v>600254</v>
      </c>
      <c r="G16" s="18">
        <f t="shared" ca="1" si="0"/>
        <v>581779</v>
      </c>
      <c r="H16" s="18">
        <f t="shared" ca="1" si="0"/>
        <v>605047</v>
      </c>
      <c r="I16" s="18">
        <f t="shared" ca="1" si="0"/>
        <v>606935</v>
      </c>
      <c r="J16" s="18">
        <f t="shared" ca="1" si="0"/>
        <v>607135</v>
      </c>
    </row>
    <row r="17" spans="5:10" x14ac:dyDescent="0.3">
      <c r="E17" s="15" t="s">
        <v>26</v>
      </c>
      <c r="F17" s="18">
        <f ca="1">SUM(F5:F16)</f>
        <v>5501632</v>
      </c>
      <c r="G17" s="18">
        <f ca="1">SUM(G5:G16)</f>
        <v>5635883</v>
      </c>
      <c r="H17" s="18">
        <f ca="1">SUM(H5:H16)</f>
        <v>5662896</v>
      </c>
      <c r="I17" s="18">
        <f ca="1">SUM(I5:I16)</f>
        <v>5721401</v>
      </c>
      <c r="J17" s="18">
        <f ca="1">SUM(J5:J16)</f>
        <v>5755473</v>
      </c>
    </row>
    <row r="18" spans="5:10" x14ac:dyDescent="0.3">
      <c r="E18" s="15" t="s">
        <v>29</v>
      </c>
      <c r="F18" s="19">
        <f ca="1">SUM(F5:F9)</f>
        <v>1975206</v>
      </c>
      <c r="G18" s="19">
        <f t="shared" ref="G18:I18" ca="1" si="1">SUM(G5:G9)</f>
        <v>2081835</v>
      </c>
      <c r="H18" s="19">
        <f t="shared" ca="1" si="1"/>
        <v>2107429</v>
      </c>
      <c r="I18" s="19">
        <f t="shared" ca="1" si="1"/>
        <v>2044208</v>
      </c>
      <c r="J18" s="19">
        <f t="shared" ref="J18" ca="1" si="2">SUM(J5:J9)</f>
        <v>2058671</v>
      </c>
    </row>
    <row r="19" spans="5:10" x14ac:dyDescent="0.3">
      <c r="E19" s="15" t="s">
        <v>30</v>
      </c>
      <c r="F19" s="19">
        <f ca="1">SUM(F10:F12)</f>
        <v>2628722</v>
      </c>
      <c r="G19" s="19">
        <f t="shared" ref="G19:I19" ca="1" si="3">SUM(G10:G12)</f>
        <v>2672595</v>
      </c>
      <c r="H19" s="19">
        <f t="shared" ca="1" si="3"/>
        <v>2638515</v>
      </c>
      <c r="I19" s="19">
        <f t="shared" ca="1" si="3"/>
        <v>2752544</v>
      </c>
      <c r="J19" s="19">
        <f t="shared" ref="J19" ca="1" si="4">SUM(J10:J12)</f>
        <v>2538704</v>
      </c>
    </row>
    <row r="20" spans="5:10" x14ac:dyDescent="0.3">
      <c r="E20" s="15" t="s">
        <v>31</v>
      </c>
      <c r="F20" s="19">
        <f ca="1">SUM(F14:F15)</f>
        <v>151876</v>
      </c>
      <c r="G20" s="19">
        <f t="shared" ref="G20:I20" ca="1" si="5">SUM(G14:G15)</f>
        <v>151876</v>
      </c>
      <c r="H20" s="19">
        <f t="shared" ca="1" si="5"/>
        <v>155723</v>
      </c>
      <c r="I20" s="19">
        <f t="shared" ca="1" si="5"/>
        <v>155723</v>
      </c>
      <c r="J20" s="19">
        <f t="shared" ref="J20" ca="1" si="6">SUM(J14:J15)</f>
        <v>155922</v>
      </c>
    </row>
    <row r="21" spans="5:10" x14ac:dyDescent="0.3">
      <c r="E21" s="15" t="s">
        <v>28</v>
      </c>
      <c r="F21" s="19">
        <f ca="1">SUM(F16)</f>
        <v>600254</v>
      </c>
      <c r="G21" s="19">
        <f t="shared" ref="G21:I21" ca="1" si="7">SUM(G16)</f>
        <v>581779</v>
      </c>
      <c r="H21" s="19">
        <f t="shared" ca="1" si="7"/>
        <v>605047</v>
      </c>
      <c r="I21" s="19">
        <f t="shared" ca="1" si="7"/>
        <v>606935</v>
      </c>
      <c r="J21" s="19">
        <f t="shared" ref="J21" ca="1" si="8">SUM(J16)</f>
        <v>607135</v>
      </c>
    </row>
    <row r="28" spans="5:10" x14ac:dyDescent="0.3">
      <c r="F28" s="15">
        <v>2016</v>
      </c>
      <c r="G28" s="15">
        <v>2017</v>
      </c>
      <c r="H28" s="15">
        <v>2018</v>
      </c>
      <c r="I28" s="15">
        <v>2019</v>
      </c>
      <c r="J28" s="15">
        <v>2020</v>
      </c>
    </row>
    <row r="29" spans="5:10" x14ac:dyDescent="0.3">
      <c r="E29" s="15" t="s">
        <v>27</v>
      </c>
      <c r="F29" s="18">
        <v>5501632</v>
      </c>
      <c r="G29" s="18">
        <v>5635883</v>
      </c>
      <c r="H29" s="18">
        <v>5662896</v>
      </c>
      <c r="I29" s="18">
        <v>5721401</v>
      </c>
      <c r="J29" s="18">
        <v>5755533</v>
      </c>
    </row>
    <row r="30" spans="5:10" x14ac:dyDescent="0.3">
      <c r="E30" t="str">
        <f>"Andel objekter som er "&amp;B6</f>
        <v>Andel objekter som er Antall</v>
      </c>
      <c r="F30" s="16">
        <f ca="1">(F17/F29)*100</f>
        <v>100</v>
      </c>
      <c r="G30" s="16">
        <f t="shared" ref="G30:J30" ca="1" si="9">(G17/G29)*100</f>
        <v>100</v>
      </c>
      <c r="H30" s="16">
        <f t="shared" ca="1" si="9"/>
        <v>100</v>
      </c>
      <c r="I30" s="16">
        <f t="shared" ca="1" si="9"/>
        <v>100</v>
      </c>
      <c r="J30" s="16">
        <f t="shared" ca="1" si="9"/>
        <v>99.998957524872154</v>
      </c>
    </row>
    <row r="42" spans="5:10" x14ac:dyDescent="0.3">
      <c r="F42" s="15">
        <v>2016</v>
      </c>
      <c r="G42" s="15">
        <v>2017</v>
      </c>
      <c r="H42" s="15">
        <v>2018</v>
      </c>
      <c r="I42" s="15">
        <v>2019</v>
      </c>
      <c r="J42" s="15">
        <v>2020</v>
      </c>
    </row>
    <row r="43" spans="5:10" x14ac:dyDescent="0.3">
      <c r="E43" s="15" t="s">
        <v>27</v>
      </c>
      <c r="F43" s="18">
        <v>5501632</v>
      </c>
      <c r="G43" s="18">
        <v>5635883</v>
      </c>
      <c r="H43" s="18">
        <v>5662896</v>
      </c>
      <c r="I43" s="18">
        <v>5721401</v>
      </c>
      <c r="J43">
        <v>6027209</v>
      </c>
    </row>
    <row r="44" spans="5:10" x14ac:dyDescent="0.3">
      <c r="E44" t="str">
        <f>"Andel objekter som er "&amp;B6</f>
        <v>Andel objekter som er Antall</v>
      </c>
      <c r="F44" s="18">
        <f ca="1">F17</f>
        <v>5501632</v>
      </c>
      <c r="G44" s="18">
        <f t="shared" ref="G44:J44" ca="1" si="10">G17</f>
        <v>5635883</v>
      </c>
      <c r="H44" s="18">
        <f t="shared" ca="1" si="10"/>
        <v>5662896</v>
      </c>
      <c r="I44" s="18">
        <f t="shared" ca="1" si="10"/>
        <v>5721401</v>
      </c>
      <c r="J44" s="18">
        <f t="shared" ca="1" si="10"/>
        <v>5755473</v>
      </c>
    </row>
    <row r="60" spans="5:12" x14ac:dyDescent="0.3">
      <c r="F60" s="15">
        <v>2016</v>
      </c>
      <c r="G60" s="15">
        <v>2017</v>
      </c>
      <c r="H60" s="15">
        <v>2018</v>
      </c>
      <c r="I60" s="15">
        <v>2019</v>
      </c>
      <c r="J60" s="15">
        <v>2020</v>
      </c>
    </row>
    <row r="61" spans="5:12" x14ac:dyDescent="0.3">
      <c r="E61" s="15" t="s">
        <v>29</v>
      </c>
      <c r="F61" s="19">
        <v>2053120</v>
      </c>
      <c r="G61" s="19">
        <v>2159749</v>
      </c>
      <c r="H61" s="19">
        <v>2185343</v>
      </c>
      <c r="I61" s="19">
        <v>2044208</v>
      </c>
      <c r="J61" s="19">
        <v>2150575</v>
      </c>
    </row>
    <row r="62" spans="5:12" x14ac:dyDescent="0.3">
      <c r="E62" s="15" t="s">
        <v>30</v>
      </c>
      <c r="F62" s="19">
        <v>2628722</v>
      </c>
      <c r="G62" s="19">
        <v>2672595</v>
      </c>
      <c r="H62" s="19">
        <v>2685657</v>
      </c>
      <c r="I62" s="19">
        <v>2752544</v>
      </c>
      <c r="J62" s="19">
        <v>2841841</v>
      </c>
    </row>
    <row r="63" spans="5:12" x14ac:dyDescent="0.3">
      <c r="E63" s="15" t="s">
        <v>31</v>
      </c>
      <c r="F63" s="19">
        <v>151876</v>
      </c>
      <c r="G63" s="19">
        <v>151876</v>
      </c>
      <c r="H63" s="19">
        <v>155723</v>
      </c>
      <c r="I63" s="19">
        <v>155723</v>
      </c>
      <c r="J63" s="19">
        <v>155992</v>
      </c>
      <c r="L63" s="19"/>
    </row>
    <row r="64" spans="5:12" x14ac:dyDescent="0.3">
      <c r="E64" s="15" t="s">
        <v>28</v>
      </c>
      <c r="F64" s="19">
        <v>600254</v>
      </c>
      <c r="G64" s="19">
        <v>581779</v>
      </c>
      <c r="H64" s="19">
        <v>605047</v>
      </c>
      <c r="I64" s="19">
        <v>606935</v>
      </c>
      <c r="J64" s="2">
        <v>607135</v>
      </c>
      <c r="L64" s="19"/>
    </row>
    <row r="65" spans="5:10" x14ac:dyDescent="0.3">
      <c r="E65" t="s">
        <v>36</v>
      </c>
      <c r="F65" s="19">
        <v>1253311</v>
      </c>
      <c r="G65" s="19">
        <v>1366079</v>
      </c>
      <c r="H65" s="19">
        <v>1416627</v>
      </c>
      <c r="I65" s="19">
        <v>1393006</v>
      </c>
      <c r="J65" s="19">
        <v>1808683</v>
      </c>
    </row>
    <row r="66" spans="5:10" x14ac:dyDescent="0.3">
      <c r="E66" t="s">
        <v>37</v>
      </c>
      <c r="F66" s="19">
        <v>666321</v>
      </c>
      <c r="G66" s="19">
        <v>699903</v>
      </c>
      <c r="H66" s="19">
        <v>717429</v>
      </c>
      <c r="I66" s="19">
        <v>681150</v>
      </c>
      <c r="J66" s="19">
        <v>771104</v>
      </c>
    </row>
    <row r="67" spans="5:10" x14ac:dyDescent="0.3">
      <c r="E67" t="s">
        <v>38</v>
      </c>
      <c r="F67" s="19">
        <v>66375</v>
      </c>
      <c r="G67" s="19">
        <v>66375</v>
      </c>
      <c r="H67" s="19">
        <v>96222</v>
      </c>
      <c r="I67" s="19">
        <v>96222</v>
      </c>
      <c r="J67" s="19">
        <v>97459</v>
      </c>
    </row>
    <row r="68" spans="5:10" x14ac:dyDescent="0.3">
      <c r="E68" t="s">
        <v>39</v>
      </c>
      <c r="F68" s="19">
        <v>228791</v>
      </c>
      <c r="G68" s="19">
        <v>308907</v>
      </c>
      <c r="H68" s="19">
        <v>311069</v>
      </c>
      <c r="I68" s="19">
        <v>312957</v>
      </c>
      <c r="J68" s="2">
        <v>313157</v>
      </c>
    </row>
    <row r="69" spans="5:10" x14ac:dyDescent="0.3">
      <c r="E69" t="s">
        <v>32</v>
      </c>
      <c r="F69" s="17">
        <v>0.6104421563279302</v>
      </c>
      <c r="G69" s="17">
        <v>0.63251748235558858</v>
      </c>
      <c r="H69" s="17">
        <v>0.6482401160824639</v>
      </c>
      <c r="I69" s="17">
        <f>I65/I61</f>
        <v>0.68144044050311903</v>
      </c>
      <c r="J69" s="17">
        <f>J65/J61</f>
        <v>0.84102298222568384</v>
      </c>
    </row>
    <row r="70" spans="5:10" x14ac:dyDescent="0.3">
      <c r="E70" t="s">
        <v>33</v>
      </c>
      <c r="F70" s="17">
        <v>0.25347716494935602</v>
      </c>
      <c r="G70" s="17">
        <v>0.261881429846273</v>
      </c>
      <c r="H70" s="17">
        <v>0.26713351705001792</v>
      </c>
      <c r="I70" s="17">
        <f>I66/I62</f>
        <v>0.24746198425892557</v>
      </c>
      <c r="J70" s="17">
        <f>J66/J62</f>
        <v>0.27133959992835632</v>
      </c>
    </row>
    <row r="71" spans="5:10" x14ac:dyDescent="0.3">
      <c r="E71" t="s">
        <v>34</v>
      </c>
      <c r="F71" s="17">
        <v>0.43703415944586371</v>
      </c>
      <c r="G71" s="17">
        <v>0.43703415944586371</v>
      </c>
      <c r="H71" s="17">
        <v>0.61790486954399804</v>
      </c>
      <c r="I71" s="17">
        <f>I67/I63</f>
        <v>0.61790486954399804</v>
      </c>
      <c r="J71" s="17">
        <f>J67/J63</f>
        <v>0.62476921893430437</v>
      </c>
    </row>
    <row r="72" spans="5:10" x14ac:dyDescent="0.3">
      <c r="E72" t="s">
        <v>35</v>
      </c>
      <c r="F72" s="17">
        <v>0.38115697687978756</v>
      </c>
      <c r="G72" s="17">
        <v>0.53096966373829235</v>
      </c>
      <c r="H72" s="17">
        <v>0.514123696175669</v>
      </c>
      <c r="I72" s="17">
        <f>I68/I64</f>
        <v>0.51563511743432167</v>
      </c>
      <c r="J72" s="17">
        <f>J68/J64</f>
        <v>0.51579467498991161</v>
      </c>
    </row>
    <row r="79" spans="5:10" x14ac:dyDescent="0.3">
      <c r="F79" s="15">
        <v>2016</v>
      </c>
      <c r="G79" s="15">
        <v>2017</v>
      </c>
      <c r="H79" s="15">
        <v>2018</v>
      </c>
      <c r="I79" s="15">
        <v>2019</v>
      </c>
      <c r="J79" s="15">
        <v>2020</v>
      </c>
    </row>
    <row r="80" spans="5:10" x14ac:dyDescent="0.3">
      <c r="E80" t="s">
        <v>32</v>
      </c>
      <c r="F80" s="17">
        <v>0.6104421563279302</v>
      </c>
      <c r="G80" s="17">
        <v>0.63251748235558858</v>
      </c>
      <c r="H80" s="17">
        <v>0.6482401160824639</v>
      </c>
      <c r="I80" s="26">
        <v>0.68144044050311903</v>
      </c>
      <c r="J80" s="17">
        <v>0.84102298222568384</v>
      </c>
    </row>
    <row r="81" spans="5:10" x14ac:dyDescent="0.3">
      <c r="E81" t="s">
        <v>33</v>
      </c>
      <c r="F81" s="17">
        <v>0.25347716494935563</v>
      </c>
      <c r="G81" s="17">
        <v>0.261881429846273</v>
      </c>
      <c r="H81" s="17">
        <v>0.26713351705001792</v>
      </c>
      <c r="I81" s="26">
        <v>0.24746198425892557</v>
      </c>
      <c r="J81" s="17">
        <v>0.27133959992835632</v>
      </c>
    </row>
    <row r="82" spans="5:10" x14ac:dyDescent="0.3">
      <c r="E82" t="s">
        <v>34</v>
      </c>
      <c r="F82" s="17">
        <v>0.43703415944586371</v>
      </c>
      <c r="G82" s="17">
        <v>0.43703415944586371</v>
      </c>
      <c r="H82" s="17">
        <v>0.61790486954399804</v>
      </c>
      <c r="I82" s="26">
        <v>0.61790486954399804</v>
      </c>
      <c r="J82" s="17">
        <v>0.62476921893430437</v>
      </c>
    </row>
    <row r="83" spans="5:10" x14ac:dyDescent="0.3">
      <c r="E83" t="s">
        <v>35</v>
      </c>
      <c r="F83" s="17">
        <v>0.38115697687978756</v>
      </c>
      <c r="G83" s="17">
        <v>0.53096966373829235</v>
      </c>
      <c r="H83" s="17">
        <v>0.514123696175669</v>
      </c>
      <c r="I83" s="26">
        <v>0.51563511743432167</v>
      </c>
      <c r="J83" s="17">
        <v>0.51579467498991161</v>
      </c>
    </row>
  </sheetData>
  <dataValidations count="1">
    <dataValidation type="list" allowBlank="1" showInputMessage="1" showErrorMessage="1" sqref="B6">
      <formula1>Parametere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8"/>
    </sheetView>
  </sheetViews>
  <sheetFormatPr defaultRowHeight="14.4" x14ac:dyDescent="0.3"/>
  <cols>
    <col min="1" max="1" width="23.44140625" bestFit="1" customWidth="1"/>
    <col min="2" max="2" width="8.88671875" bestFit="1" customWidth="1"/>
    <col min="3" max="3" width="10.6640625" bestFit="1" customWidth="1"/>
    <col min="4" max="4" width="13.109375" bestFit="1" customWidth="1"/>
    <col min="5" max="5" width="8.88671875" bestFit="1" customWidth="1"/>
    <col min="6" max="6" width="7.88671875" bestFit="1" customWidth="1"/>
    <col min="7" max="7" width="5.88671875" bestFit="1" customWidth="1"/>
  </cols>
  <sheetData>
    <row r="1" spans="1:7" x14ac:dyDescent="0.3">
      <c r="A1" s="14" t="s">
        <v>23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3">
      <c r="A2" s="13" t="s">
        <v>0</v>
      </c>
      <c r="B2">
        <v>14162</v>
      </c>
      <c r="C2">
        <v>4600</v>
      </c>
      <c r="D2">
        <v>0</v>
      </c>
      <c r="E2">
        <v>0</v>
      </c>
      <c r="F2">
        <v>175</v>
      </c>
      <c r="G2">
        <v>0</v>
      </c>
    </row>
    <row r="3" spans="1:7" x14ac:dyDescent="0.3">
      <c r="A3" s="13" t="s">
        <v>7</v>
      </c>
      <c r="B3" s="2">
        <v>1065623</v>
      </c>
      <c r="C3" s="2">
        <v>860977</v>
      </c>
      <c r="D3" s="3">
        <v>800000</v>
      </c>
      <c r="E3">
        <v>548215</v>
      </c>
      <c r="F3">
        <v>3567</v>
      </c>
      <c r="G3">
        <v>149</v>
      </c>
    </row>
    <row r="4" spans="1:7" x14ac:dyDescent="0.3">
      <c r="A4" s="13" t="s">
        <v>8</v>
      </c>
      <c r="B4" s="1">
        <v>1219000</v>
      </c>
      <c r="C4" s="1">
        <v>1219000</v>
      </c>
      <c r="D4" s="3">
        <v>0</v>
      </c>
      <c r="E4" s="1">
        <v>1219000</v>
      </c>
      <c r="F4">
        <v>0</v>
      </c>
      <c r="G4">
        <v>0</v>
      </c>
    </row>
    <row r="5" spans="1:7" x14ac:dyDescent="0.3">
      <c r="A5" s="13" t="s">
        <v>9</v>
      </c>
      <c r="B5" s="2">
        <v>339221</v>
      </c>
      <c r="C5" s="2">
        <v>193460</v>
      </c>
      <c r="D5">
        <v>0</v>
      </c>
      <c r="E5" s="2">
        <v>193460</v>
      </c>
      <c r="F5" s="2">
        <v>2667</v>
      </c>
      <c r="G5">
        <v>18</v>
      </c>
    </row>
    <row r="6" spans="1:7" x14ac:dyDescent="0.3">
      <c r="A6" s="13" t="s">
        <v>10</v>
      </c>
      <c r="B6" s="2">
        <v>205100</v>
      </c>
      <c r="C6" s="1">
        <v>51834</v>
      </c>
      <c r="D6">
        <v>0</v>
      </c>
      <c r="E6" s="2">
        <v>28853</v>
      </c>
      <c r="F6" s="2">
        <v>2850</v>
      </c>
      <c r="G6">
        <v>1</v>
      </c>
    </row>
    <row r="7" spans="1:7" x14ac:dyDescent="0.3">
      <c r="A7" s="13" t="s">
        <v>11</v>
      </c>
      <c r="B7" s="8">
        <v>351100</v>
      </c>
      <c r="C7" s="8">
        <v>196514</v>
      </c>
      <c r="D7" s="8">
        <v>0</v>
      </c>
      <c r="E7" s="8">
        <v>169764</v>
      </c>
      <c r="F7" s="8">
        <v>4100</v>
      </c>
      <c r="G7">
        <v>121</v>
      </c>
    </row>
    <row r="8" spans="1:7" x14ac:dyDescent="0.3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3">
      <c r="A9" s="13" t="s">
        <v>13</v>
      </c>
      <c r="B9" s="2">
        <v>30600</v>
      </c>
      <c r="C9" s="1">
        <v>30600</v>
      </c>
      <c r="D9">
        <v>0</v>
      </c>
      <c r="E9" s="2">
        <v>30600</v>
      </c>
      <c r="F9" s="2">
        <v>0</v>
      </c>
      <c r="G9">
        <v>0</v>
      </c>
    </row>
    <row r="10" spans="1:7" x14ac:dyDescent="0.3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3">
      <c r="A11" s="13" t="s">
        <v>15</v>
      </c>
      <c r="B11" s="2">
        <v>2171494</v>
      </c>
      <c r="C11" s="1">
        <v>394600</v>
      </c>
      <c r="D11">
        <v>0</v>
      </c>
      <c r="E11" s="2">
        <v>0</v>
      </c>
      <c r="F11" s="2">
        <v>36477</v>
      </c>
      <c r="G11">
        <v>2703</v>
      </c>
    </row>
    <row r="12" spans="1:7" x14ac:dyDescent="0.3">
      <c r="A12" s="13" t="s">
        <v>16</v>
      </c>
      <c r="B12" s="2">
        <v>146086</v>
      </c>
      <c r="C12" s="2">
        <v>69986</v>
      </c>
      <c r="D12">
        <v>0</v>
      </c>
      <c r="E12" s="2">
        <v>2000</v>
      </c>
      <c r="F12" s="2">
        <v>0</v>
      </c>
      <c r="G12">
        <v>0</v>
      </c>
    </row>
    <row r="13" spans="1:7" x14ac:dyDescent="0.3">
      <c r="A13" s="13" t="s">
        <v>22</v>
      </c>
      <c r="B13" s="2">
        <v>311142</v>
      </c>
      <c r="C13" s="2">
        <v>201735</v>
      </c>
      <c r="D13" s="2">
        <v>12793</v>
      </c>
      <c r="E13" s="2">
        <v>83792</v>
      </c>
      <c r="F13" s="2">
        <v>3170</v>
      </c>
      <c r="G13">
        <v>0</v>
      </c>
    </row>
    <row r="14" spans="1:7" x14ac:dyDescent="0.3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3">
      <c r="A15" s="13" t="s">
        <v>18</v>
      </c>
      <c r="B15" s="12">
        <v>145574</v>
      </c>
      <c r="C15" s="12">
        <v>139079</v>
      </c>
      <c r="D15" s="5">
        <v>11812</v>
      </c>
      <c r="E15" s="5">
        <v>139079</v>
      </c>
      <c r="F15" s="5">
        <v>9251</v>
      </c>
      <c r="G15">
        <v>126</v>
      </c>
    </row>
    <row r="16" spans="1:7" x14ac:dyDescent="0.3">
      <c r="A16" s="13" t="s">
        <v>19</v>
      </c>
      <c r="B16" s="5">
        <v>69500</v>
      </c>
      <c r="C16" s="5">
        <v>18037</v>
      </c>
      <c r="D16" s="5">
        <v>36</v>
      </c>
      <c r="E16" s="2">
        <v>0</v>
      </c>
      <c r="F16" s="2">
        <v>0</v>
      </c>
      <c r="G16">
        <v>0</v>
      </c>
    </row>
    <row r="17" spans="1:7" x14ac:dyDescent="0.3">
      <c r="A17" s="13" t="s">
        <v>20</v>
      </c>
      <c r="B17" s="5">
        <v>82376</v>
      </c>
      <c r="C17" s="5">
        <v>48338</v>
      </c>
      <c r="D17" s="5">
        <v>0</v>
      </c>
      <c r="E17" s="2">
        <v>0</v>
      </c>
      <c r="F17" s="2">
        <v>0</v>
      </c>
      <c r="G17">
        <v>0</v>
      </c>
    </row>
    <row r="18" spans="1:7" x14ac:dyDescent="0.3">
      <c r="A18" s="13" t="s">
        <v>21</v>
      </c>
      <c r="B18" s="5">
        <v>600254</v>
      </c>
      <c r="C18" s="5">
        <v>228791</v>
      </c>
      <c r="D18" s="5">
        <v>0</v>
      </c>
      <c r="E18" s="4">
        <v>2519</v>
      </c>
      <c r="F18" s="2">
        <v>0</v>
      </c>
      <c r="G18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5" sqref="E5"/>
    </sheetView>
  </sheetViews>
  <sheetFormatPr defaultRowHeight="14.4" x14ac:dyDescent="0.3"/>
  <cols>
    <col min="1" max="1" width="23.44140625" bestFit="1" customWidth="1"/>
    <col min="2" max="2" width="8.88671875" bestFit="1" customWidth="1"/>
    <col min="3" max="3" width="10.6640625" bestFit="1" customWidth="1"/>
    <col min="4" max="4" width="13.109375" bestFit="1" customWidth="1"/>
    <col min="5" max="5" width="8.88671875" bestFit="1" customWidth="1"/>
    <col min="6" max="6" width="7.88671875" bestFit="1" customWidth="1"/>
    <col min="7" max="7" width="5.88671875" bestFit="1" customWidth="1"/>
  </cols>
  <sheetData>
    <row r="1" spans="1:7" x14ac:dyDescent="0.3">
      <c r="A1" s="14">
        <v>2017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3">
      <c r="A2" s="13" t="s">
        <v>0</v>
      </c>
      <c r="B2" s="5">
        <v>14262</v>
      </c>
      <c r="C2" s="5">
        <v>3134</v>
      </c>
      <c r="D2">
        <v>0</v>
      </c>
      <c r="E2">
        <v>0</v>
      </c>
      <c r="F2" s="5">
        <v>150</v>
      </c>
      <c r="G2">
        <v>0</v>
      </c>
    </row>
    <row r="3" spans="1:7" x14ac:dyDescent="0.3">
      <c r="A3" s="13" t="s">
        <v>7</v>
      </c>
      <c r="B3" s="6">
        <v>1110730</v>
      </c>
      <c r="C3" s="6">
        <v>841474</v>
      </c>
      <c r="D3" s="6">
        <v>800000</v>
      </c>
      <c r="E3" s="6">
        <v>573266</v>
      </c>
      <c r="F3" s="2">
        <v>6026</v>
      </c>
      <c r="G3" s="7">
        <v>0</v>
      </c>
    </row>
    <row r="4" spans="1:7" x14ac:dyDescent="0.3">
      <c r="A4" s="13" t="s">
        <v>8</v>
      </c>
      <c r="B4" s="5">
        <v>1700904</v>
      </c>
      <c r="C4" s="2">
        <v>1500904</v>
      </c>
      <c r="D4" s="2">
        <v>0</v>
      </c>
      <c r="E4" s="2">
        <v>1219000</v>
      </c>
      <c r="F4" s="2">
        <v>0</v>
      </c>
      <c r="G4" s="2">
        <v>0</v>
      </c>
    </row>
    <row r="5" spans="1:7" x14ac:dyDescent="0.3">
      <c r="A5" s="13" t="s">
        <v>9</v>
      </c>
      <c r="B5" s="6">
        <v>340535</v>
      </c>
      <c r="C5" s="6">
        <v>194880</v>
      </c>
      <c r="D5" s="8">
        <v>0</v>
      </c>
      <c r="E5" s="6">
        <v>194774</v>
      </c>
      <c r="F5" s="2">
        <v>2936</v>
      </c>
      <c r="G5" s="7">
        <v>114</v>
      </c>
    </row>
    <row r="6" spans="1:7" x14ac:dyDescent="0.3">
      <c r="A6" s="13" t="s">
        <v>10</v>
      </c>
      <c r="B6" s="2">
        <v>265208</v>
      </c>
      <c r="C6" s="2">
        <v>52107</v>
      </c>
      <c r="D6" s="2">
        <v>0</v>
      </c>
      <c r="E6" s="2">
        <v>28853</v>
      </c>
      <c r="F6" s="2">
        <v>65</v>
      </c>
      <c r="G6" s="2">
        <v>0</v>
      </c>
    </row>
    <row r="7" spans="1:7" x14ac:dyDescent="0.3">
      <c r="A7" s="13" t="s">
        <v>11</v>
      </c>
      <c r="B7" s="2">
        <v>351100</v>
      </c>
      <c r="C7" s="2">
        <v>196992</v>
      </c>
      <c r="D7" s="2">
        <v>0</v>
      </c>
      <c r="E7" s="2">
        <v>169764</v>
      </c>
      <c r="F7" s="2">
        <v>2814</v>
      </c>
      <c r="G7" s="6">
        <v>302</v>
      </c>
    </row>
    <row r="8" spans="1:7" x14ac:dyDescent="0.3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3">
      <c r="A9" s="13" t="s">
        <v>13</v>
      </c>
      <c r="B9" s="1">
        <v>30600</v>
      </c>
      <c r="C9" s="1">
        <v>30600</v>
      </c>
      <c r="D9" s="1">
        <v>0</v>
      </c>
      <c r="E9" s="1">
        <v>30600</v>
      </c>
      <c r="F9">
        <v>0</v>
      </c>
      <c r="G9">
        <v>0</v>
      </c>
    </row>
    <row r="10" spans="1:7" x14ac:dyDescent="0.3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3">
      <c r="A11" s="13" t="s">
        <v>15</v>
      </c>
      <c r="B11" s="2">
        <v>2199978</v>
      </c>
      <c r="C11" s="2">
        <v>411421</v>
      </c>
      <c r="D11" s="2">
        <v>0</v>
      </c>
      <c r="E11" s="2">
        <v>0</v>
      </c>
      <c r="F11" s="2">
        <v>13791</v>
      </c>
      <c r="G11" s="7">
        <v>220</v>
      </c>
    </row>
    <row r="12" spans="1:7" x14ac:dyDescent="0.3">
      <c r="A12" s="13" t="s">
        <v>16</v>
      </c>
      <c r="B12" s="5">
        <v>113431</v>
      </c>
      <c r="C12" s="2">
        <v>37424</v>
      </c>
      <c r="D12" s="9">
        <v>409</v>
      </c>
      <c r="E12" s="2">
        <v>0</v>
      </c>
      <c r="F12" s="5">
        <v>596</v>
      </c>
      <c r="G12">
        <v>15</v>
      </c>
    </row>
    <row r="13" spans="1:7" x14ac:dyDescent="0.3">
      <c r="A13" s="13" t="s">
        <v>22</v>
      </c>
      <c r="B13" s="2">
        <v>359186</v>
      </c>
      <c r="C13" s="2">
        <v>251058</v>
      </c>
      <c r="D13" s="2">
        <v>27725</v>
      </c>
      <c r="E13" s="2">
        <v>131625</v>
      </c>
      <c r="F13" s="2">
        <v>7528</v>
      </c>
      <c r="G13">
        <v>1060</v>
      </c>
    </row>
    <row r="14" spans="1:7" x14ac:dyDescent="0.3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3">
      <c r="A15" s="13" t="s">
        <v>18</v>
      </c>
      <c r="B15" s="12">
        <v>147798</v>
      </c>
      <c r="C15" s="12">
        <v>147798</v>
      </c>
      <c r="D15" s="5">
        <v>15434</v>
      </c>
      <c r="E15" s="5">
        <v>129084</v>
      </c>
      <c r="F15" s="5">
        <v>8719</v>
      </c>
      <c r="G15">
        <v>212</v>
      </c>
    </row>
    <row r="16" spans="1:7" x14ac:dyDescent="0.3">
      <c r="A16" s="13" t="s">
        <v>19</v>
      </c>
      <c r="B16" s="5">
        <v>69500</v>
      </c>
      <c r="C16" s="5">
        <v>18037</v>
      </c>
      <c r="D16" s="5">
        <v>36</v>
      </c>
      <c r="E16">
        <v>0</v>
      </c>
      <c r="F16">
        <v>0</v>
      </c>
      <c r="G16">
        <v>0</v>
      </c>
    </row>
    <row r="17" spans="1:7" x14ac:dyDescent="0.3">
      <c r="A17" s="13" t="s">
        <v>20</v>
      </c>
      <c r="B17" s="5">
        <v>82376</v>
      </c>
      <c r="C17" s="5">
        <v>48338</v>
      </c>
      <c r="D17">
        <v>0</v>
      </c>
      <c r="E17">
        <v>0</v>
      </c>
      <c r="F17">
        <v>0</v>
      </c>
      <c r="G17">
        <v>0</v>
      </c>
    </row>
    <row r="18" spans="1:7" x14ac:dyDescent="0.3">
      <c r="A18" s="13" t="s">
        <v>21</v>
      </c>
      <c r="B18" s="2">
        <v>581779</v>
      </c>
      <c r="C18" s="2">
        <v>308907</v>
      </c>
      <c r="D18" s="2"/>
      <c r="E18" s="2">
        <v>2519</v>
      </c>
      <c r="F18" s="2">
        <v>540</v>
      </c>
      <c r="G18">
        <v>1027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5" sqref="E5"/>
    </sheetView>
  </sheetViews>
  <sheetFormatPr defaultRowHeight="14.4" x14ac:dyDescent="0.3"/>
  <cols>
    <col min="1" max="1" width="23.44140625" bestFit="1" customWidth="1"/>
    <col min="2" max="2" width="8.88671875" bestFit="1" customWidth="1"/>
    <col min="3" max="3" width="10.6640625" bestFit="1" customWidth="1"/>
    <col min="4" max="4" width="13.109375" bestFit="1" customWidth="1"/>
    <col min="5" max="5" width="8.88671875" bestFit="1" customWidth="1"/>
    <col min="6" max="6" width="7.88671875" bestFit="1" customWidth="1"/>
    <col min="7" max="7" width="5.88671875" bestFit="1" customWidth="1"/>
  </cols>
  <sheetData>
    <row r="1" spans="1:7" x14ac:dyDescent="0.3">
      <c r="A1" s="14">
        <v>2018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3">
      <c r="A2" s="13" t="s">
        <v>0</v>
      </c>
      <c r="B2" s="5">
        <v>14362</v>
      </c>
      <c r="C2" s="5">
        <v>3268</v>
      </c>
      <c r="D2" s="5">
        <v>0</v>
      </c>
      <c r="E2" s="5">
        <v>2811</v>
      </c>
      <c r="F2" s="5">
        <v>150</v>
      </c>
      <c r="G2">
        <v>0</v>
      </c>
    </row>
    <row r="3" spans="1:7" x14ac:dyDescent="0.3">
      <c r="A3" s="13" t="s">
        <v>7</v>
      </c>
      <c r="B3" s="6">
        <v>1122730</v>
      </c>
      <c r="C3" s="6">
        <v>876896</v>
      </c>
      <c r="D3" s="6">
        <v>1040000</v>
      </c>
      <c r="E3" s="6">
        <v>605506</v>
      </c>
      <c r="F3" s="6">
        <v>5061</v>
      </c>
      <c r="G3" s="5">
        <v>1366</v>
      </c>
    </row>
    <row r="4" spans="1:7" x14ac:dyDescent="0.3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7500</v>
      </c>
      <c r="G4" s="2">
        <v>0</v>
      </c>
    </row>
    <row r="5" spans="1:7" x14ac:dyDescent="0.3">
      <c r="A5" s="13" t="s">
        <v>9</v>
      </c>
      <c r="B5" s="8">
        <v>354029</v>
      </c>
      <c r="C5" s="8">
        <v>206174</v>
      </c>
      <c r="D5" s="8">
        <v>0</v>
      </c>
      <c r="E5" s="8">
        <v>205166</v>
      </c>
      <c r="F5" s="8">
        <v>3785</v>
      </c>
      <c r="G5">
        <v>192</v>
      </c>
    </row>
    <row r="6" spans="1:7" x14ac:dyDescent="0.3">
      <c r="A6" s="13" t="s">
        <v>10</v>
      </c>
      <c r="B6" s="2">
        <v>265208</v>
      </c>
      <c r="C6" s="2">
        <v>52544</v>
      </c>
      <c r="D6" s="2">
        <v>0</v>
      </c>
      <c r="E6" s="2">
        <v>28853</v>
      </c>
      <c r="F6" s="2">
        <v>300</v>
      </c>
      <c r="G6" s="2">
        <v>0</v>
      </c>
    </row>
    <row r="7" spans="1:7" x14ac:dyDescent="0.3">
      <c r="A7" s="13" t="s">
        <v>11</v>
      </c>
      <c r="B7" s="2">
        <v>351100</v>
      </c>
      <c r="C7" s="2">
        <v>201769</v>
      </c>
      <c r="D7" s="2"/>
      <c r="E7" s="2">
        <v>169764</v>
      </c>
      <c r="F7" s="2">
        <v>2019</v>
      </c>
      <c r="G7" s="8">
        <v>1031</v>
      </c>
    </row>
    <row r="8" spans="1:7" x14ac:dyDescent="0.3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3">
      <c r="A9" s="13" t="s">
        <v>13</v>
      </c>
      <c r="B9" s="1">
        <v>9718</v>
      </c>
      <c r="C9" s="1">
        <v>32760</v>
      </c>
      <c r="D9" s="1">
        <v>2296</v>
      </c>
      <c r="E9" s="1">
        <v>0</v>
      </c>
      <c r="F9" s="1">
        <v>475</v>
      </c>
      <c r="G9">
        <v>521</v>
      </c>
    </row>
    <row r="10" spans="1:7" x14ac:dyDescent="0.3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3">
      <c r="A11" s="13" t="s">
        <v>15</v>
      </c>
      <c r="B11" s="2">
        <v>2213620</v>
      </c>
      <c r="C11" s="2">
        <v>427470</v>
      </c>
      <c r="D11" s="2">
        <v>0</v>
      </c>
      <c r="E11" s="7">
        <v>0</v>
      </c>
      <c r="F11" s="2">
        <v>15834</v>
      </c>
      <c r="G11">
        <v>4481</v>
      </c>
    </row>
    <row r="12" spans="1:7" x14ac:dyDescent="0.3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3">
      <c r="A13" s="13" t="s">
        <v>22</v>
      </c>
      <c r="B13" s="2">
        <v>311200</v>
      </c>
      <c r="C13" s="2">
        <v>207037</v>
      </c>
      <c r="D13" s="2">
        <v>15019</v>
      </c>
      <c r="E13" s="2">
        <v>78114</v>
      </c>
      <c r="F13" s="2">
        <v>402</v>
      </c>
      <c r="G13">
        <v>0</v>
      </c>
    </row>
    <row r="14" spans="1:7" x14ac:dyDescent="0.3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3">
      <c r="A15" s="13" t="s">
        <v>18</v>
      </c>
      <c r="B15" s="10">
        <v>156182</v>
      </c>
      <c r="C15" s="10">
        <v>156182</v>
      </c>
      <c r="D15" s="10">
        <v>12231</v>
      </c>
      <c r="E15" s="10">
        <v>156182</v>
      </c>
      <c r="F15" s="10">
        <v>8420</v>
      </c>
      <c r="G15">
        <v>97</v>
      </c>
    </row>
    <row r="16" spans="1:7" x14ac:dyDescent="0.3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100</v>
      </c>
      <c r="G16">
        <v>0</v>
      </c>
    </row>
    <row r="17" spans="1:7" x14ac:dyDescent="0.3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228</v>
      </c>
      <c r="G17">
        <v>0</v>
      </c>
    </row>
    <row r="18" spans="1:7" x14ac:dyDescent="0.3">
      <c r="A18" s="13" t="s">
        <v>21</v>
      </c>
      <c r="B18" s="11">
        <v>605047</v>
      </c>
      <c r="C18" s="11">
        <v>311069</v>
      </c>
      <c r="D18" s="2">
        <v>0</v>
      </c>
      <c r="E18" s="11">
        <v>0</v>
      </c>
      <c r="F18" s="11">
        <v>1457</v>
      </c>
      <c r="G18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3" sqref="E3"/>
    </sheetView>
  </sheetViews>
  <sheetFormatPr defaultRowHeight="14.4" x14ac:dyDescent="0.3"/>
  <cols>
    <col min="1" max="1" width="25.5546875" customWidth="1"/>
  </cols>
  <sheetData>
    <row r="1" spans="1:7" x14ac:dyDescent="0.3">
      <c r="A1" s="14">
        <v>2019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3">
      <c r="A2" s="13" t="s">
        <v>0</v>
      </c>
      <c r="B2" s="5">
        <v>14362</v>
      </c>
      <c r="C2" s="5">
        <v>3299</v>
      </c>
      <c r="D2" s="5">
        <v>0</v>
      </c>
      <c r="E2" s="5">
        <v>0</v>
      </c>
      <c r="F2" s="5">
        <v>70</v>
      </c>
      <c r="G2">
        <v>0</v>
      </c>
    </row>
    <row r="3" spans="1:7" x14ac:dyDescent="0.3">
      <c r="A3" s="13" t="s">
        <v>7</v>
      </c>
      <c r="B3" s="6">
        <v>1146730</v>
      </c>
      <c r="C3" s="6">
        <v>920231</v>
      </c>
      <c r="D3" s="6">
        <v>1040000</v>
      </c>
      <c r="E3" s="6">
        <v>605506</v>
      </c>
      <c r="F3" s="6">
        <v>7100</v>
      </c>
      <c r="G3" s="5">
        <v>66</v>
      </c>
    </row>
    <row r="4" spans="1:7" x14ac:dyDescent="0.3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0</v>
      </c>
      <c r="G4" s="2">
        <v>0</v>
      </c>
    </row>
    <row r="5" spans="1:7" x14ac:dyDescent="0.3">
      <c r="A5" s="13" t="s">
        <v>9</v>
      </c>
      <c r="B5" s="22">
        <v>266708</v>
      </c>
      <c r="C5" s="22">
        <v>209754</v>
      </c>
      <c r="D5" s="22">
        <v>1500</v>
      </c>
      <c r="E5" s="22">
        <v>281290</v>
      </c>
      <c r="F5" s="22">
        <v>4000</v>
      </c>
      <c r="G5" s="23">
        <v>88</v>
      </c>
    </row>
    <row r="6" spans="1:7" x14ac:dyDescent="0.3">
      <c r="A6" s="13" t="s">
        <v>10</v>
      </c>
      <c r="B6" s="2">
        <v>265208</v>
      </c>
      <c r="C6" s="2">
        <v>52806</v>
      </c>
      <c r="D6" s="2">
        <v>179552</v>
      </c>
      <c r="E6" s="2">
        <v>28853</v>
      </c>
      <c r="F6" s="2">
        <v>500</v>
      </c>
      <c r="G6" s="2">
        <v>0</v>
      </c>
    </row>
    <row r="7" spans="1:7" x14ac:dyDescent="0.3">
      <c r="A7" s="13" t="s">
        <v>11</v>
      </c>
      <c r="B7" s="2">
        <v>351200</v>
      </c>
      <c r="C7" s="2">
        <v>206916</v>
      </c>
      <c r="D7" s="2"/>
      <c r="E7" s="1">
        <v>200231</v>
      </c>
      <c r="F7" s="2">
        <v>2019</v>
      </c>
      <c r="G7" s="8">
        <v>342</v>
      </c>
    </row>
    <row r="8" spans="1:7" x14ac:dyDescent="0.3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3">
      <c r="A9" s="13" t="s">
        <v>13</v>
      </c>
      <c r="B9" s="21">
        <v>9718</v>
      </c>
      <c r="C9" s="21">
        <v>32760</v>
      </c>
      <c r="D9" s="21">
        <v>2296</v>
      </c>
      <c r="E9" s="21">
        <v>0</v>
      </c>
      <c r="F9" s="21">
        <v>0</v>
      </c>
      <c r="G9" s="20">
        <v>0</v>
      </c>
    </row>
    <row r="10" spans="1:7" x14ac:dyDescent="0.3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3">
      <c r="A11" s="13" t="s">
        <v>15</v>
      </c>
      <c r="B11" s="2">
        <v>2327289</v>
      </c>
      <c r="C11" s="2">
        <v>432962</v>
      </c>
      <c r="D11" s="2">
        <v>0</v>
      </c>
      <c r="E11" s="7">
        <v>0</v>
      </c>
      <c r="F11" s="2">
        <v>113669</v>
      </c>
      <c r="G11">
        <v>1300</v>
      </c>
    </row>
    <row r="12" spans="1:7" x14ac:dyDescent="0.3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3">
      <c r="A13" s="13" t="s">
        <v>22</v>
      </c>
      <c r="B13" s="2">
        <v>311560</v>
      </c>
      <c r="C13" s="2">
        <v>209708</v>
      </c>
      <c r="D13" s="2">
        <v>14706</v>
      </c>
      <c r="E13" s="2">
        <v>71138</v>
      </c>
      <c r="F13" s="2">
        <v>713</v>
      </c>
      <c r="G13">
        <v>0</v>
      </c>
    </row>
    <row r="14" spans="1:7" x14ac:dyDescent="0.3">
      <c r="A14" s="13" t="s">
        <v>17</v>
      </c>
      <c r="B14" s="2">
        <v>2100</v>
      </c>
      <c r="C14" s="2">
        <v>2100</v>
      </c>
      <c r="D14" s="2">
        <v>2100</v>
      </c>
      <c r="E14" s="2">
        <v>2100</v>
      </c>
      <c r="F14" s="2">
        <v>2100</v>
      </c>
      <c r="G14" s="2">
        <v>2100</v>
      </c>
    </row>
    <row r="15" spans="1:7" x14ac:dyDescent="0.3">
      <c r="A15" s="13" t="s">
        <v>18</v>
      </c>
      <c r="B15" s="10">
        <v>161991</v>
      </c>
      <c r="C15" s="10">
        <v>161991</v>
      </c>
      <c r="D15" s="10">
        <v>12267</v>
      </c>
      <c r="E15" s="10">
        <v>150439</v>
      </c>
      <c r="F15" s="10">
        <v>5809</v>
      </c>
      <c r="G15">
        <v>16</v>
      </c>
    </row>
    <row r="16" spans="1:7" x14ac:dyDescent="0.3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0</v>
      </c>
      <c r="G16">
        <v>0</v>
      </c>
    </row>
    <row r="17" spans="1:7" x14ac:dyDescent="0.3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0</v>
      </c>
      <c r="G17">
        <v>0</v>
      </c>
    </row>
    <row r="18" spans="1:7" x14ac:dyDescent="0.3">
      <c r="A18" s="13" t="s">
        <v>21</v>
      </c>
      <c r="B18" s="11">
        <v>606935</v>
      </c>
      <c r="C18" s="11">
        <v>312957</v>
      </c>
      <c r="D18" s="2">
        <v>5900</v>
      </c>
      <c r="E18" s="11">
        <v>0</v>
      </c>
      <c r="F18" s="11">
        <v>0</v>
      </c>
      <c r="G18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1" activeCellId="2" sqref="B2:B3 B5:B7 B11:B18"/>
    </sheetView>
  </sheetViews>
  <sheetFormatPr defaultRowHeight="14.4" x14ac:dyDescent="0.3"/>
  <cols>
    <col min="1" max="1" width="23.44140625" bestFit="1" customWidth="1"/>
    <col min="3" max="3" width="9.77734375" bestFit="1" customWidth="1"/>
    <col min="4" max="4" width="12.44140625" bestFit="1" customWidth="1"/>
  </cols>
  <sheetData>
    <row r="1" spans="1:7" x14ac:dyDescent="0.3">
      <c r="A1" s="14">
        <v>2020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3">
      <c r="A2" s="13" t="s">
        <v>0</v>
      </c>
      <c r="B2" s="5">
        <v>14362</v>
      </c>
      <c r="C2" s="5">
        <v>3405</v>
      </c>
      <c r="D2" s="5">
        <v>0</v>
      </c>
      <c r="E2" s="5">
        <v>3405</v>
      </c>
      <c r="F2" s="5">
        <v>114</v>
      </c>
      <c r="G2" s="5">
        <v>0</v>
      </c>
    </row>
    <row r="3" spans="1:7" x14ac:dyDescent="0.3">
      <c r="A3" s="13" t="s">
        <v>7</v>
      </c>
      <c r="B3" s="6">
        <v>1152730</v>
      </c>
      <c r="C3" s="6">
        <v>1097503</v>
      </c>
      <c r="D3" s="6">
        <v>1040000</v>
      </c>
      <c r="E3" s="6">
        <v>760000</v>
      </c>
      <c r="F3" s="6">
        <v>7100</v>
      </c>
      <c r="G3" s="5">
        <v>66</v>
      </c>
    </row>
    <row r="4" spans="1:7" x14ac:dyDescent="0.3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3">
      <c r="A5" s="13" t="s">
        <v>9</v>
      </c>
      <c r="B5" s="2">
        <v>269171</v>
      </c>
      <c r="C5" s="2">
        <v>212542</v>
      </c>
      <c r="D5" s="2">
        <v>1500</v>
      </c>
      <c r="E5" s="2">
        <v>210900</v>
      </c>
      <c r="F5" s="2">
        <v>4500</v>
      </c>
      <c r="G5" s="2">
        <v>82</v>
      </c>
    </row>
    <row r="6" spans="1:7" x14ac:dyDescent="0.3">
      <c r="A6" s="13" t="s">
        <v>10</v>
      </c>
      <c r="B6" s="2">
        <v>271208</v>
      </c>
      <c r="C6" s="2">
        <v>184585</v>
      </c>
      <c r="D6" s="2">
        <v>183891</v>
      </c>
      <c r="E6" s="2">
        <v>180000</v>
      </c>
      <c r="F6" s="2">
        <v>500</v>
      </c>
      <c r="G6" s="2">
        <v>0</v>
      </c>
    </row>
    <row r="7" spans="1:7" x14ac:dyDescent="0.3">
      <c r="A7" s="13" t="s">
        <v>11</v>
      </c>
      <c r="B7" s="2">
        <v>351200</v>
      </c>
      <c r="C7" s="2">
        <v>218744</v>
      </c>
      <c r="D7" s="2">
        <v>0</v>
      </c>
      <c r="E7" s="2">
        <v>218343</v>
      </c>
      <c r="F7" s="2">
        <v>12331</v>
      </c>
      <c r="G7" s="2">
        <v>120</v>
      </c>
    </row>
    <row r="8" spans="1:7" x14ac:dyDescent="0.3">
      <c r="A8" s="13" t="s">
        <v>12</v>
      </c>
      <c r="B8" s="2">
        <v>43000</v>
      </c>
      <c r="C8" s="2">
        <v>9600</v>
      </c>
      <c r="D8" s="2">
        <v>0</v>
      </c>
      <c r="E8" s="2">
        <v>0</v>
      </c>
      <c r="F8" s="2">
        <v>11600</v>
      </c>
      <c r="G8" s="2">
        <v>0</v>
      </c>
    </row>
    <row r="9" spans="1:7" x14ac:dyDescent="0.3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3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3">
      <c r="A11" s="13" t="s">
        <v>15</v>
      </c>
      <c r="B11" s="2">
        <v>2329746</v>
      </c>
      <c r="C11" s="2">
        <v>435853</v>
      </c>
      <c r="D11" s="2">
        <v>1098</v>
      </c>
      <c r="E11" s="2">
        <v>345666</v>
      </c>
      <c r="F11" s="2">
        <v>2890</v>
      </c>
      <c r="G11" s="2">
        <v>1</v>
      </c>
    </row>
    <row r="12" spans="1:7" x14ac:dyDescent="0.3">
      <c r="A12" s="13" t="s">
        <v>16</v>
      </c>
      <c r="B12" s="2">
        <v>114138</v>
      </c>
      <c r="C12" s="2">
        <v>40906</v>
      </c>
      <c r="D12" s="2">
        <v>409</v>
      </c>
      <c r="E12" s="2">
        <v>0</v>
      </c>
      <c r="F12" s="2">
        <v>433</v>
      </c>
      <c r="G12" s="2">
        <v>14</v>
      </c>
    </row>
    <row r="13" spans="1:7" x14ac:dyDescent="0.3">
      <c r="A13" s="13" t="s">
        <v>22</v>
      </c>
      <c r="B13" s="2">
        <v>94820</v>
      </c>
      <c r="C13" s="2">
        <v>92074</v>
      </c>
      <c r="D13" s="2">
        <v>16084</v>
      </c>
      <c r="E13" s="2">
        <v>86140</v>
      </c>
      <c r="F13" s="2">
        <v>3292</v>
      </c>
      <c r="G13" s="2">
        <v>333</v>
      </c>
    </row>
    <row r="14" spans="1:7" x14ac:dyDescent="0.3">
      <c r="A14" s="13" t="s">
        <v>17</v>
      </c>
      <c r="B14" s="1">
        <v>60</v>
      </c>
      <c r="C14" s="1">
        <v>60</v>
      </c>
      <c r="D14" s="1">
        <v>56</v>
      </c>
      <c r="E14" s="1">
        <v>60</v>
      </c>
      <c r="F14" s="1">
        <v>0</v>
      </c>
      <c r="G14" s="2">
        <v>0</v>
      </c>
    </row>
    <row r="15" spans="1:7" x14ac:dyDescent="0.3">
      <c r="A15" s="13" t="s">
        <v>18</v>
      </c>
      <c r="B15" s="1">
        <v>395041</v>
      </c>
      <c r="C15" s="1">
        <v>294175</v>
      </c>
      <c r="D15" s="1">
        <v>12588</v>
      </c>
      <c r="E15" s="1">
        <v>289181</v>
      </c>
      <c r="F15" s="1">
        <v>13050</v>
      </c>
      <c r="G15" s="2">
        <v>130</v>
      </c>
    </row>
    <row r="16" spans="1:7" x14ac:dyDescent="0.3">
      <c r="A16" s="13" t="s">
        <v>19</v>
      </c>
      <c r="B16" s="2">
        <v>71500</v>
      </c>
      <c r="C16" s="2">
        <v>19037</v>
      </c>
      <c r="D16" s="2">
        <v>2900</v>
      </c>
      <c r="E16" s="2">
        <v>0</v>
      </c>
      <c r="F16" s="2">
        <v>217</v>
      </c>
      <c r="G16" s="2">
        <v>0</v>
      </c>
    </row>
    <row r="17" spans="1:7" x14ac:dyDescent="0.3">
      <c r="A17" s="13" t="s">
        <v>20</v>
      </c>
      <c r="B17" s="2">
        <v>84422</v>
      </c>
      <c r="C17" s="2">
        <v>78422</v>
      </c>
      <c r="D17" s="2">
        <v>0</v>
      </c>
      <c r="E17" s="2">
        <v>5461</v>
      </c>
      <c r="F17" s="2">
        <v>199</v>
      </c>
      <c r="G17" s="2">
        <v>0</v>
      </c>
    </row>
    <row r="18" spans="1:7" x14ac:dyDescent="0.3">
      <c r="A18" s="13" t="s">
        <v>21</v>
      </c>
      <c r="B18" s="2">
        <v>607135</v>
      </c>
      <c r="C18" s="2">
        <v>313157</v>
      </c>
      <c r="D18" s="2">
        <v>5900</v>
      </c>
      <c r="E18" s="2">
        <v>0</v>
      </c>
      <c r="F18" s="2">
        <v>0</v>
      </c>
      <c r="G18" s="2">
        <v>226</v>
      </c>
    </row>
    <row r="19" spans="1:7" x14ac:dyDescent="0.3">
      <c r="B19" s="2"/>
      <c r="C19" s="2"/>
      <c r="D19" s="2"/>
      <c r="E19" s="2"/>
      <c r="F19" s="2"/>
      <c r="G19" s="2"/>
    </row>
    <row r="21" spans="1:7" x14ac:dyDescent="0.3">
      <c r="B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30" sqref="C30"/>
    </sheetView>
  </sheetViews>
  <sheetFormatPr defaultRowHeight="14.4" x14ac:dyDescent="0.3"/>
  <cols>
    <col min="1" max="1" width="23.44140625" bestFit="1" customWidth="1"/>
  </cols>
  <sheetData>
    <row r="1" spans="1:7" x14ac:dyDescent="0.3">
      <c r="A1" s="14">
        <v>2021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3">
      <c r="A2" s="13" t="s">
        <v>0</v>
      </c>
      <c r="B2" s="5"/>
      <c r="C2" s="5"/>
      <c r="D2" s="5"/>
      <c r="E2" s="5"/>
      <c r="F2" s="5"/>
      <c r="G2" s="24"/>
    </row>
    <row r="3" spans="1:7" x14ac:dyDescent="0.3">
      <c r="A3" s="13" t="s">
        <v>7</v>
      </c>
      <c r="B3" s="6"/>
      <c r="C3" s="6"/>
      <c r="D3" s="6"/>
      <c r="E3" s="6"/>
      <c r="F3" s="6"/>
      <c r="G3" s="5"/>
    </row>
    <row r="4" spans="1:7" x14ac:dyDescent="0.3">
      <c r="A4" s="13" t="s">
        <v>8</v>
      </c>
      <c r="B4" s="2"/>
      <c r="C4" s="2"/>
      <c r="D4" s="2"/>
      <c r="E4" s="2"/>
      <c r="F4" s="2"/>
      <c r="G4" s="2"/>
    </row>
    <row r="5" spans="1:7" x14ac:dyDescent="0.3">
      <c r="A5" s="13" t="s">
        <v>9</v>
      </c>
      <c r="B5" s="8"/>
      <c r="C5" s="8"/>
      <c r="D5" s="8"/>
      <c r="E5" s="8"/>
      <c r="F5" s="8"/>
      <c r="G5" s="24"/>
    </row>
    <row r="6" spans="1:7" x14ac:dyDescent="0.3">
      <c r="A6" s="13" t="s">
        <v>10</v>
      </c>
      <c r="B6" s="8"/>
      <c r="C6" s="8"/>
      <c r="D6" s="8"/>
      <c r="E6" s="8"/>
      <c r="F6" s="8"/>
      <c r="G6" s="2"/>
    </row>
    <row r="7" spans="1:7" x14ac:dyDescent="0.3">
      <c r="A7" s="13" t="s">
        <v>11</v>
      </c>
      <c r="B7" s="8"/>
      <c r="C7" s="8"/>
      <c r="D7" s="8"/>
      <c r="E7" s="8"/>
      <c r="F7" s="8"/>
      <c r="G7" s="8"/>
    </row>
    <row r="8" spans="1:7" x14ac:dyDescent="0.3">
      <c r="A8" s="13" t="s">
        <v>12</v>
      </c>
      <c r="B8" s="8"/>
      <c r="C8" s="8"/>
      <c r="D8" s="8"/>
      <c r="E8" s="8"/>
      <c r="F8" s="8"/>
      <c r="G8" s="24"/>
    </row>
    <row r="9" spans="1:7" x14ac:dyDescent="0.3">
      <c r="A9" s="13" t="s">
        <v>13</v>
      </c>
      <c r="B9" s="8"/>
      <c r="C9" s="8"/>
      <c r="D9" s="8"/>
      <c r="E9" s="8"/>
      <c r="F9" s="8"/>
      <c r="G9" s="24"/>
    </row>
    <row r="10" spans="1:7" x14ac:dyDescent="0.3">
      <c r="A10" s="13" t="s">
        <v>14</v>
      </c>
      <c r="B10" s="8"/>
      <c r="C10" s="8"/>
      <c r="D10" s="8"/>
      <c r="E10" s="8"/>
      <c r="F10" s="8"/>
      <c r="G10" s="24"/>
    </row>
    <row r="11" spans="1:7" x14ac:dyDescent="0.3">
      <c r="A11" s="13" t="s">
        <v>15</v>
      </c>
      <c r="B11" s="8"/>
      <c r="C11" s="8"/>
      <c r="D11" s="8"/>
      <c r="E11" s="8"/>
      <c r="F11" s="8"/>
      <c r="G11" s="24"/>
    </row>
    <row r="12" spans="1:7" x14ac:dyDescent="0.3">
      <c r="A12" s="13" t="s">
        <v>16</v>
      </c>
      <c r="B12" s="5"/>
      <c r="C12" s="2"/>
      <c r="D12" s="9"/>
      <c r="E12" s="2"/>
      <c r="F12" s="5"/>
      <c r="G12" s="24"/>
    </row>
    <row r="13" spans="1:7" x14ac:dyDescent="0.3">
      <c r="A13" s="13" t="s">
        <v>22</v>
      </c>
      <c r="B13" s="2"/>
      <c r="C13" s="2"/>
      <c r="D13" s="2"/>
      <c r="E13" s="2"/>
      <c r="F13" s="2"/>
      <c r="G13" s="24"/>
    </row>
    <row r="14" spans="1:7" x14ac:dyDescent="0.3">
      <c r="A14" s="13" t="s">
        <v>17</v>
      </c>
      <c r="B14" s="2"/>
      <c r="C14" s="2"/>
      <c r="D14" s="2"/>
      <c r="E14" s="2"/>
      <c r="F14" s="2"/>
      <c r="G14" s="2"/>
    </row>
    <row r="15" spans="1:7" x14ac:dyDescent="0.3">
      <c r="A15" s="13" t="s">
        <v>18</v>
      </c>
      <c r="B15" s="10"/>
      <c r="C15" s="10"/>
      <c r="D15" s="10"/>
      <c r="E15" s="10"/>
      <c r="F15" s="10"/>
      <c r="G15" s="24"/>
    </row>
    <row r="16" spans="1:7" x14ac:dyDescent="0.3">
      <c r="A16" s="13" t="s">
        <v>19</v>
      </c>
      <c r="B16" s="11"/>
      <c r="C16" s="11"/>
      <c r="D16" s="11"/>
      <c r="E16" s="11"/>
      <c r="F16" s="11"/>
      <c r="G16" s="24"/>
    </row>
    <row r="17" spans="1:7" x14ac:dyDescent="0.3">
      <c r="A17" s="13" t="s">
        <v>20</v>
      </c>
      <c r="B17" s="5"/>
      <c r="C17" s="5"/>
      <c r="D17" s="5"/>
      <c r="E17" s="5"/>
      <c r="F17" s="5"/>
      <c r="G17" s="24"/>
    </row>
    <row r="18" spans="1:7" x14ac:dyDescent="0.3">
      <c r="A18" s="13" t="s">
        <v>21</v>
      </c>
      <c r="B18" s="11"/>
      <c r="C18" s="11"/>
      <c r="D18" s="2"/>
      <c r="E18" s="11"/>
      <c r="F18" s="11"/>
      <c r="G1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 Oppsumert per samling</vt:lpstr>
      <vt:lpstr>Tot data oppsummert</vt:lpstr>
      <vt:lpstr>NHM Totaldata</vt:lpstr>
      <vt:lpstr>2016</vt:lpstr>
      <vt:lpstr>2017</vt:lpstr>
      <vt:lpstr>2018</vt:lpstr>
      <vt:lpstr>2019</vt:lpstr>
      <vt:lpstr>2020</vt:lpstr>
      <vt:lpstr>2021</vt:lpstr>
      <vt:lpstr>Dataset2016</vt:lpstr>
      <vt:lpstr>Dataset2017</vt:lpstr>
      <vt:lpstr>Dataset2018</vt:lpstr>
      <vt:lpstr>Dataset2019</vt:lpstr>
      <vt:lpstr>Dataset2020</vt:lpstr>
      <vt:lpstr>Dataset2021</vt:lpstr>
      <vt:lpstr>Delsamlinger</vt:lpstr>
      <vt:lpstr>Parametere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Rindal</dc:creator>
  <cp:lastModifiedBy>Eirik Rindal</cp:lastModifiedBy>
  <dcterms:created xsi:type="dcterms:W3CDTF">2019-05-10T11:46:45Z</dcterms:created>
  <dcterms:modified xsi:type="dcterms:W3CDTF">2021-04-22T16:06:53Z</dcterms:modified>
</cp:coreProperties>
</file>