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ump\samlingstall\"/>
    </mc:Choice>
  </mc:AlternateContent>
  <xr:revisionPtr revIDLastSave="0" documentId="8_{E96CD207-21FB-4F48-9972-37B2091C6839}" xr6:coauthVersionLast="47" xr6:coauthVersionMax="47" xr10:uidLastSave="{00000000-0000-0000-0000-000000000000}"/>
  <bookViews>
    <workbookView xWindow="-120" yWindow="-120" windowWidth="29040" windowHeight="17640" activeTab="9" xr2:uid="{00000000-000D-0000-FFFF-FFFF00000000}"/>
  </bookViews>
  <sheets>
    <sheet name="Data Oppsumert per samling" sheetId="6" r:id="rId1"/>
    <sheet name="Tot data oppsummert" sheetId="7" r:id="rId2"/>
    <sheet name="NHM Totaldata" sheetId="9" r:id="rId3"/>
    <sheet name="2016" sheetId="3" r:id="rId4"/>
    <sheet name="2017" sheetId="4" r:id="rId5"/>
    <sheet name="2018" sheetId="5" r:id="rId6"/>
    <sheet name="2019" sheetId="10" r:id="rId7"/>
    <sheet name="2020" sheetId="11" r:id="rId8"/>
    <sheet name="2021" sheetId="12" r:id="rId9"/>
    <sheet name="2022" sheetId="13" r:id="rId10"/>
  </sheets>
  <definedNames>
    <definedName name="Dataset">#REF!</definedName>
    <definedName name="Dataset2016">'2016'!$B$2:$G$18</definedName>
    <definedName name="Dataset2017">'2017'!$B$2:$G$18</definedName>
    <definedName name="Dataset2018">'2018'!$B$2:$G$18</definedName>
    <definedName name="Dataset2019">'2019'!$B$2:$G$18</definedName>
    <definedName name="Dataset2020">'2020'!$B$2:$G$18</definedName>
    <definedName name="Dataset2021">'2021'!$B$2:$G$18</definedName>
    <definedName name="Dataset2022">'2022'!$B$2:$G$18</definedName>
    <definedName name="Delsamlinger">'2016'!$A$2:$A$18</definedName>
    <definedName name="Parametere">'2016'!$B$1:$G$1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6" i="9" l="1"/>
  <c r="L67" i="9"/>
  <c r="L68" i="9"/>
  <c r="L69" i="9"/>
  <c r="E36" i="7"/>
  <c r="L6" i="9"/>
  <c r="L15" i="9"/>
  <c r="L10" i="9"/>
  <c r="L14" i="7"/>
  <c r="L11" i="7"/>
  <c r="E10" i="6"/>
  <c r="H10" i="6"/>
  <c r="L6" i="7"/>
  <c r="L5" i="9"/>
  <c r="L7" i="7"/>
  <c r="L12" i="7"/>
  <c r="L13" i="9"/>
  <c r="L10" i="7"/>
  <c r="L7" i="9"/>
  <c r="L15" i="7"/>
  <c r="L13" i="7"/>
  <c r="L9" i="9"/>
  <c r="L14" i="9"/>
  <c r="L8" i="9"/>
  <c r="L11" i="9"/>
  <c r="L8" i="7"/>
  <c r="F10" i="6"/>
  <c r="I10" i="6"/>
  <c r="J10" i="6"/>
  <c r="L16" i="9"/>
  <c r="L12" i="9"/>
  <c r="L16" i="7"/>
  <c r="G10" i="6"/>
  <c r="L9" i="7"/>
  <c r="L5" i="7"/>
  <c r="L20" i="9" l="1"/>
  <c r="L17" i="9"/>
  <c r="L44" i="9" s="1"/>
  <c r="L18" i="9"/>
  <c r="L19" i="9"/>
  <c r="L21" i="9"/>
  <c r="K66" i="9"/>
  <c r="K67" i="9"/>
  <c r="K68" i="9"/>
  <c r="K69" i="9"/>
  <c r="K16" i="9"/>
  <c r="K5" i="9"/>
  <c r="K7" i="9"/>
  <c r="K10" i="9"/>
  <c r="K12" i="9"/>
  <c r="K13" i="9"/>
  <c r="K11" i="9"/>
  <c r="K6" i="9"/>
  <c r="K14" i="9"/>
  <c r="K9" i="9"/>
  <c r="K8" i="9"/>
  <c r="K15" i="9"/>
  <c r="L30" i="9" l="1"/>
  <c r="K18" i="9"/>
  <c r="K17" i="9"/>
  <c r="K21" i="9"/>
  <c r="K20" i="9"/>
  <c r="K19" i="9"/>
  <c r="K5" i="7"/>
  <c r="K7" i="7"/>
  <c r="K12" i="7"/>
  <c r="K13" i="7"/>
  <c r="K15" i="7"/>
  <c r="K10" i="7"/>
  <c r="K6" i="7"/>
  <c r="K11" i="7"/>
  <c r="K8" i="7"/>
  <c r="K14" i="7"/>
  <c r="K9" i="7"/>
  <c r="K16" i="7"/>
  <c r="K30" i="9" l="1"/>
  <c r="K44" i="9"/>
  <c r="H9" i="6"/>
  <c r="E9" i="6"/>
  <c r="I9" i="6"/>
  <c r="J9" i="6"/>
  <c r="F9" i="6"/>
  <c r="G9" i="6"/>
  <c r="J67" i="9" l="1"/>
  <c r="J66" i="9"/>
  <c r="J68" i="9" l="1"/>
  <c r="J69" i="9"/>
  <c r="G8" i="6"/>
  <c r="E8" i="6"/>
  <c r="J10" i="7"/>
  <c r="J13" i="7"/>
  <c r="J12" i="7"/>
  <c r="J6" i="7"/>
  <c r="J15" i="7"/>
  <c r="J9" i="7"/>
  <c r="J8" i="6"/>
  <c r="J8" i="7"/>
  <c r="J16" i="7"/>
  <c r="J7" i="7"/>
  <c r="J11" i="7"/>
  <c r="J5" i="7"/>
  <c r="I8" i="6"/>
  <c r="F8" i="6"/>
  <c r="H8" i="6"/>
  <c r="J14" i="7"/>
  <c r="I69" i="9" l="1"/>
  <c r="I68" i="9"/>
  <c r="I67" i="9"/>
  <c r="I66" i="9"/>
  <c r="I14" i="7"/>
  <c r="I7" i="7"/>
  <c r="J13" i="9"/>
  <c r="I15" i="7"/>
  <c r="J10" i="9"/>
  <c r="J14" i="9"/>
  <c r="F6" i="9"/>
  <c r="G7" i="6"/>
  <c r="J7" i="6"/>
  <c r="J15" i="9"/>
  <c r="I9" i="7"/>
  <c r="J11" i="9"/>
  <c r="I16" i="7"/>
  <c r="I10" i="7"/>
  <c r="H7" i="6"/>
  <c r="J16" i="9"/>
  <c r="F7" i="6"/>
  <c r="J5" i="9"/>
  <c r="J8" i="9"/>
  <c r="I6" i="7"/>
  <c r="J12" i="9"/>
  <c r="I12" i="7"/>
  <c r="I11" i="7"/>
  <c r="I13" i="7"/>
  <c r="J7" i="9"/>
  <c r="J9" i="9"/>
  <c r="I8" i="7"/>
  <c r="J6" i="9"/>
  <c r="I7" i="6"/>
  <c r="J21" i="9" l="1"/>
  <c r="J20" i="9"/>
  <c r="J19" i="9"/>
  <c r="J17" i="9"/>
  <c r="J18" i="9"/>
  <c r="F3" i="9"/>
  <c r="I13" i="9"/>
  <c r="I12" i="9"/>
  <c r="E7" i="6"/>
  <c r="I5" i="9"/>
  <c r="I9" i="9"/>
  <c r="G5" i="9"/>
  <c r="I7" i="9"/>
  <c r="I11" i="9"/>
  <c r="I15" i="9"/>
  <c r="I10" i="9"/>
  <c r="I16" i="9"/>
  <c r="I5" i="7"/>
  <c r="I8" i="9"/>
  <c r="I14" i="9"/>
  <c r="I6" i="9"/>
  <c r="H14" i="7"/>
  <c r="J30" i="9" l="1"/>
  <c r="J44" i="9"/>
  <c r="I21" i="9"/>
  <c r="I20" i="9"/>
  <c r="I19" i="9"/>
  <c r="I18" i="9"/>
  <c r="I17" i="9"/>
  <c r="E44" i="9"/>
  <c r="E30" i="9"/>
  <c r="I44" i="9" l="1"/>
  <c r="I30" i="9"/>
  <c r="F3" i="7"/>
  <c r="F1" i="6"/>
  <c r="F11" i="7"/>
  <c r="H5" i="6"/>
  <c r="J4" i="6"/>
  <c r="H13" i="7"/>
  <c r="F13" i="7"/>
  <c r="H14" i="9"/>
  <c r="G15" i="7"/>
  <c r="E5" i="6"/>
  <c r="G12" i="9"/>
  <c r="G9" i="7"/>
  <c r="H6" i="7"/>
  <c r="H4" i="6"/>
  <c r="G13" i="9"/>
  <c r="I5" i="6"/>
  <c r="H10" i="7"/>
  <c r="H9" i="7"/>
  <c r="G8" i="7"/>
  <c r="F11" i="9"/>
  <c r="G10" i="9"/>
  <c r="G12" i="7"/>
  <c r="H8" i="7"/>
  <c r="F8" i="7"/>
  <c r="G8" i="9"/>
  <c r="G15" i="9"/>
  <c r="J6" i="6"/>
  <c r="F7" i="7"/>
  <c r="G13" i="7"/>
  <c r="G5" i="6"/>
  <c r="F16" i="9"/>
  <c r="F5" i="7"/>
  <c r="I6" i="6"/>
  <c r="G6" i="9"/>
  <c r="H16" i="7"/>
  <c r="F4" i="6"/>
  <c r="F15" i="9"/>
  <c r="F10" i="9"/>
  <c r="H12" i="9"/>
  <c r="F5" i="6"/>
  <c r="G11" i="7"/>
  <c r="H15" i="7"/>
  <c r="H13" i="9"/>
  <c r="G4" i="6"/>
  <c r="G6" i="6"/>
  <c r="F8" i="9"/>
  <c r="F12" i="9"/>
  <c r="H5" i="7"/>
  <c r="J5" i="6"/>
  <c r="F10" i="7"/>
  <c r="G7" i="7"/>
  <c r="H7" i="7"/>
  <c r="F13" i="9"/>
  <c r="E4" i="6"/>
  <c r="F15" i="7"/>
  <c r="H6" i="6"/>
  <c r="F5" i="9"/>
  <c r="H11" i="9"/>
  <c r="H9" i="9"/>
  <c r="E6" i="6"/>
  <c r="G14" i="7"/>
  <c r="H7" i="9"/>
  <c r="F9" i="7"/>
  <c r="H5" i="9"/>
  <c r="F9" i="9"/>
  <c r="G10" i="7"/>
  <c r="H10" i="9"/>
  <c r="H11" i="7"/>
  <c r="G9" i="9"/>
  <c r="F16" i="7"/>
  <c r="F6" i="7"/>
  <c r="H15" i="9"/>
  <c r="G7" i="9"/>
  <c r="F14" i="9"/>
  <c r="G11" i="9"/>
  <c r="F7" i="9"/>
  <c r="H6" i="9"/>
  <c r="H12" i="7"/>
  <c r="G16" i="7"/>
  <c r="G5" i="7"/>
  <c r="I4" i="6"/>
  <c r="G14" i="9"/>
  <c r="G16" i="9"/>
  <c r="F6" i="6"/>
  <c r="F12" i="7"/>
  <c r="F14" i="7"/>
  <c r="H16" i="9"/>
  <c r="G6" i="7"/>
  <c r="H8" i="9"/>
  <c r="G21" i="9" l="1"/>
  <c r="F19" i="9"/>
  <c r="H21" i="9"/>
  <c r="G20" i="9"/>
  <c r="H17" i="9"/>
  <c r="H18" i="9"/>
  <c r="F17" i="9"/>
  <c r="F18" i="9"/>
  <c r="G19" i="9"/>
  <c r="H20" i="9"/>
  <c r="F20" i="9"/>
  <c r="G18" i="9"/>
  <c r="G17" i="9"/>
  <c r="H19" i="9"/>
  <c r="F21" i="9"/>
  <c r="F44" i="9" l="1"/>
  <c r="G30" i="9"/>
  <c r="F30" i="9"/>
  <c r="H30" i="9"/>
  <c r="G44" i="9"/>
  <c r="H44" i="9"/>
</calcChain>
</file>

<file path=xl/sharedStrings.xml><?xml version="1.0" encoding="utf-8"?>
<sst xmlns="http://schemas.openxmlformats.org/spreadsheetml/2006/main" count="236" uniqueCount="41">
  <si>
    <t>Alger</t>
  </si>
  <si>
    <t>Antall</t>
  </si>
  <si>
    <t>Tilvekst</t>
  </si>
  <si>
    <t>Digitalisert</t>
  </si>
  <si>
    <t>Avfotografert</t>
  </si>
  <si>
    <t>På web</t>
  </si>
  <si>
    <t>Utlån</t>
  </si>
  <si>
    <t>Karplanter</t>
  </si>
  <si>
    <t>Krysslister</t>
  </si>
  <si>
    <t>Lav</t>
  </si>
  <si>
    <t>Moser</t>
  </si>
  <si>
    <t>Sopp</t>
  </si>
  <si>
    <t>Botanisk Dokumentasjon</t>
  </si>
  <si>
    <t>Botanisk Hage Levende</t>
  </si>
  <si>
    <t>Hageherbariet</t>
  </si>
  <si>
    <t>Insekter</t>
  </si>
  <si>
    <t>Invertebrater</t>
  </si>
  <si>
    <t>Utstillingsobjekter</t>
  </si>
  <si>
    <t>Vevssamling</t>
  </si>
  <si>
    <t>Bergarter</t>
  </si>
  <si>
    <t>Mineraler</t>
  </si>
  <si>
    <t>Fossiler</t>
  </si>
  <si>
    <t>Vertebrater</t>
  </si>
  <si>
    <t>2016</t>
  </si>
  <si>
    <t>Velg samling</t>
  </si>
  <si>
    <t>Velg parameter</t>
  </si>
  <si>
    <t>Hele NHM</t>
  </si>
  <si>
    <t>Antall objekter hele NHM</t>
  </si>
  <si>
    <t>de paleontologiske samlingene</t>
  </si>
  <si>
    <t>de botaniske samlingene</t>
  </si>
  <si>
    <t>de zoologisk samlingene</t>
  </si>
  <si>
    <t>de geologiske samlingene</t>
  </si>
  <si>
    <t>% andel BM</t>
  </si>
  <si>
    <t>% andel ZM</t>
  </si>
  <si>
    <t>% andel GM</t>
  </si>
  <si>
    <t>% andel PM</t>
  </si>
  <si>
    <t>Digitalisert botanisk</t>
  </si>
  <si>
    <t>Digitalisert zoologisk</t>
  </si>
  <si>
    <t>Digitalisert geologisk</t>
  </si>
  <si>
    <t>Digitalisert paleontologisk</t>
  </si>
  <si>
    <t>Antall objekter per år for hele NHM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</si>
</sst>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">
    <xf numFmtId="0" fontId="0" fillId="0" borderId="0" xfId="0"/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/>
    <xf numFmtId="3" fontId="2" fillId="0" borderId="0" xfId="0" applyNumberFormat="1" applyFont="1" applyFill="1"/>
    <xf numFmtId="3" fontId="3" fillId="0" borderId="0" xfId="0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>
      <alignment vertical="top"/>
    </xf>
    <xf numFmtId="0" fontId="1" fillId="2" borderId="0" xfId="0" applyFont="1" applyFill="1"/>
    <xf numFmtId="0" fontId="1" fillId="2" borderId="0" xfId="0" quotePrefix="1" applyFont="1" applyFill="1" applyAlignment="1">
      <alignment horizontal="center"/>
    </xf>
    <xf numFmtId="0" fontId="1" fillId="3" borderId="0" xfId="0" applyFont="1" applyFill="1"/>
    <xf numFmtId="165" fontId="0" fillId="0" borderId="0" xfId="0" applyNumberFormat="1"/>
    <xf numFmtId="9" fontId="0" fillId="0" borderId="0" xfId="2" applyFont="1"/>
    <xf numFmtId="166" fontId="0" fillId="0" borderId="0" xfId="1" applyNumberFormat="1" applyFont="1"/>
    <xf numFmtId="166" fontId="0" fillId="0" borderId="0" xfId="0" applyNumberFormat="1"/>
    <xf numFmtId="0" fontId="0" fillId="4" borderId="0" xfId="0" applyFill="1"/>
    <xf numFmtId="3" fontId="2" fillId="4" borderId="0" xfId="0" applyNumberFormat="1" applyFont="1" applyFill="1" applyAlignment="1">
      <alignment horizontal="right"/>
    </xf>
    <xf numFmtId="0" fontId="4" fillId="5" borderId="0" xfId="0" applyFont="1" applyFill="1" applyBorder="1"/>
    <xf numFmtId="0" fontId="0" fillId="5" borderId="0" xfId="0" applyFill="1"/>
    <xf numFmtId="0" fontId="1" fillId="0" borderId="0" xfId="0" applyFont="1" applyFill="1"/>
    <xf numFmtId="9" fontId="0" fillId="0" borderId="0" xfId="0" applyNumberFormat="1"/>
    <xf numFmtId="0" fontId="0" fillId="6" borderId="0" xfId="0" applyFill="1"/>
    <xf numFmtId="0" fontId="0" fillId="0" borderId="0" xfId="0" applyFill="1"/>
    <xf numFmtId="3" fontId="2" fillId="0" borderId="0" xfId="0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Oppsumert per samling'!$F$1</c:f>
          <c:strCache>
            <c:ptCount val="1"/>
            <c:pt idx="0">
              <c:v>Utvikling over tid for: Vevssamling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Oppsumert per samling'!$D$4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samling'!$E$4:$H$4</c:f>
              <c:numCache>
                <c:formatCode>General</c:formatCode>
                <c:ptCount val="4"/>
                <c:pt idx="0">
                  <c:v>145574</c:v>
                </c:pt>
                <c:pt idx="1">
                  <c:v>139079</c:v>
                </c:pt>
                <c:pt idx="2">
                  <c:v>11812</c:v>
                </c:pt>
                <c:pt idx="3">
                  <c:v>139079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1-4280-B11D-94AA88CC7DAB}"/>
            </c:ext>
          </c:extLst>
        </c:ser>
        <c:ser>
          <c:idx val="2"/>
          <c:order val="2"/>
          <c:tx>
            <c:strRef>
              <c:f>'Data Oppsumert per samling'!$D$6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samling'!$E$6:$H$6</c:f>
              <c:numCache>
                <c:formatCode>General</c:formatCode>
                <c:ptCount val="4"/>
                <c:pt idx="0">
                  <c:v>156182</c:v>
                </c:pt>
                <c:pt idx="1">
                  <c:v>156182</c:v>
                </c:pt>
                <c:pt idx="2">
                  <c:v>12231</c:v>
                </c:pt>
                <c:pt idx="3">
                  <c:v>156182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01-4280-B11D-94AA88CC7DAB}"/>
            </c:ext>
          </c:extLst>
        </c:ser>
        <c:ser>
          <c:idx val="4"/>
          <c:order val="4"/>
          <c:tx>
            <c:strRef>
              <c:f>'Data Oppsumert per samling'!$D$8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samling'!$E$8:$H$8</c:f>
              <c:numCache>
                <c:formatCode>General</c:formatCode>
                <c:ptCount val="4"/>
                <c:pt idx="0">
                  <c:v>395041</c:v>
                </c:pt>
                <c:pt idx="1">
                  <c:v>294175</c:v>
                </c:pt>
                <c:pt idx="2">
                  <c:v>12588</c:v>
                </c:pt>
                <c:pt idx="3">
                  <c:v>289181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0-40CF-B27A-59350D276807}"/>
            </c:ext>
          </c:extLst>
        </c:ser>
        <c:ser>
          <c:idx val="6"/>
          <c:order val="6"/>
          <c:tx>
            <c:strRef>
              <c:f>'Data Oppsumert per samling'!$D$10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Oppsumert per samling'!$E$3:$H$3</c:f>
              <c:strCache>
                <c:ptCount val="4"/>
                <c:pt idx="0">
                  <c:v>Antall</c:v>
                </c:pt>
                <c:pt idx="1">
                  <c:v>Digitalisert</c:v>
                </c:pt>
                <c:pt idx="2">
                  <c:v>Avfotografert</c:v>
                </c:pt>
                <c:pt idx="3">
                  <c:v>På web</c:v>
                </c:pt>
              </c:strCache>
            </c:strRef>
          </c:cat>
          <c:val>
            <c:numRef>
              <c:f>'Data Oppsumert per samling'!$E$10:$H$10</c:f>
              <c:numCache>
                <c:formatCode>General</c:formatCode>
                <c:ptCount val="4"/>
                <c:pt idx="0">
                  <c:v>405494</c:v>
                </c:pt>
                <c:pt idx="1">
                  <c:v>304628</c:v>
                </c:pt>
                <c:pt idx="2">
                  <c:v>12693</c:v>
                </c:pt>
                <c:pt idx="3">
                  <c:v>295134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1-4A8F-A308-54E54684B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387312"/>
        <c:axId val="58438960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'Data Oppsumert per samling'!$D$5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Oppsumert per samling'!$E$3:$H$3</c15:sqref>
                        </c15:formulaRef>
                      </c:ext>
                    </c:extLst>
                    <c:strCache>
                      <c:ptCount val="4"/>
                      <c:pt idx="0">
                        <c:v>Antall</c:v>
                      </c:pt>
                      <c:pt idx="1">
                        <c:v>Digitalisert</c:v>
                      </c:pt>
                      <c:pt idx="2">
                        <c:v>Avfotografert</c:v>
                      </c:pt>
                      <c:pt idx="3">
                        <c:v>På web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Oppsumert per samling'!$E$5:$H$5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147798</c:v>
                      </c:pt>
                      <c:pt idx="1">
                        <c:v>147798</c:v>
                      </c:pt>
                      <c:pt idx="2">
                        <c:v>15434</c:v>
                      </c:pt>
                      <c:pt idx="3">
                        <c:v>129084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401-4280-B11D-94AA88CC7DA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Oppsumert per samling'!$D$7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Oppsumert per samling'!$E$3:$H$3</c15:sqref>
                        </c15:formulaRef>
                      </c:ext>
                    </c:extLst>
                    <c:strCache>
                      <c:ptCount val="4"/>
                      <c:pt idx="0">
                        <c:v>Antall</c:v>
                      </c:pt>
                      <c:pt idx="1">
                        <c:v>Digitalisert</c:v>
                      </c:pt>
                      <c:pt idx="2">
                        <c:v>Avfotografert</c:v>
                      </c:pt>
                      <c:pt idx="3">
                        <c:v>På web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Oppsumert per samling'!$E$7:$H$7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161991</c:v>
                      </c:pt>
                      <c:pt idx="1">
                        <c:v>161991</c:v>
                      </c:pt>
                      <c:pt idx="2">
                        <c:v>12267</c:v>
                      </c:pt>
                      <c:pt idx="3">
                        <c:v>150439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8523-4970-A5B8-1D264CF17BE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Oppsumert per samling'!$D$9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Oppsumert per samling'!$E$3:$H$3</c15:sqref>
                        </c15:formulaRef>
                      </c:ext>
                    </c:extLst>
                    <c:strCache>
                      <c:ptCount val="4"/>
                      <c:pt idx="0">
                        <c:v>Antall</c:v>
                      </c:pt>
                      <c:pt idx="1">
                        <c:v>Digitalisert</c:v>
                      </c:pt>
                      <c:pt idx="2">
                        <c:v>Avfotografert</c:v>
                      </c:pt>
                      <c:pt idx="3">
                        <c:v>På web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Oppsumert per samling'!$E$9:$H$9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399459</c:v>
                      </c:pt>
                      <c:pt idx="1">
                        <c:v>321763</c:v>
                      </c:pt>
                      <c:pt idx="2">
                        <c:v>12701</c:v>
                      </c:pt>
                      <c:pt idx="3">
                        <c:v>294472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5372-4494-B3CB-350247C70918}"/>
                  </c:ext>
                </c:extLst>
              </c15:ser>
            </c15:filteredBarSeries>
          </c:ext>
        </c:extLst>
      </c:barChart>
      <c:catAx>
        <c:axId val="58438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4389608"/>
        <c:crosses val="autoZero"/>
        <c:auto val="1"/>
        <c:lblAlgn val="ctr"/>
        <c:lblOffset val="100"/>
        <c:noMultiLvlLbl val="0"/>
      </c:catAx>
      <c:valAx>
        <c:axId val="58438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438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digitaliserings andel</a:t>
            </a:r>
            <a:r>
              <a:rPr lang="nb-NO" baseline="0"/>
              <a:t> i %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'NHM Totaldata'!$E$77</c:f>
              <c:strCache>
                <c:ptCount val="1"/>
                <c:pt idx="0">
                  <c:v>% andel BM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'NHM Totaldata'!$F$76:$L$76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'NHM Totaldata'!$F$77:$L$77</c:f>
              <c:numCache>
                <c:formatCode>0%</c:formatCode>
                <c:ptCount val="7"/>
                <c:pt idx="0">
                  <c:v>0.6104421563279302</c:v>
                </c:pt>
                <c:pt idx="1">
                  <c:v>0.63251748235558858</c:v>
                </c:pt>
                <c:pt idx="2">
                  <c:v>0.6482401160824639</c:v>
                </c:pt>
                <c:pt idx="3">
                  <c:v>0.68144044050311903</c:v>
                </c:pt>
                <c:pt idx="4">
                  <c:v>0.79828836473966269</c:v>
                </c:pt>
                <c:pt idx="5">
                  <c:v>0.8139302279622892</c:v>
                </c:pt>
                <c:pt idx="6">
                  <c:v>0.8834674847903039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D-463E-B227-94516050C88C}"/>
            </c:ext>
          </c:extLst>
        </c:ser>
        <c:ser>
          <c:idx val="1"/>
          <c:order val="1"/>
          <c:tx>
            <c:strRef>
              <c:f>'NHM Totaldata'!$E$78</c:f>
              <c:strCache>
                <c:ptCount val="1"/>
                <c:pt idx="0">
                  <c:v>% andel ZM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'NHM Totaldata'!$F$76:$L$76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'NHM Totaldata'!$F$78:$L$78</c:f>
              <c:numCache>
                <c:formatCode>0%</c:formatCode>
                <c:ptCount val="7"/>
                <c:pt idx="0">
                  <c:v>0.25347716494935563</c:v>
                </c:pt>
                <c:pt idx="1">
                  <c:v>0.261881429846273</c:v>
                </c:pt>
                <c:pt idx="2">
                  <c:v>0.26713351705001792</c:v>
                </c:pt>
                <c:pt idx="3">
                  <c:v>0.24746198425892557</c:v>
                </c:pt>
                <c:pt idx="4">
                  <c:v>0.20016355594841512</c:v>
                </c:pt>
                <c:pt idx="5">
                  <c:v>0.20258135483301143</c:v>
                </c:pt>
                <c:pt idx="6">
                  <c:v>0.23340025934977138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D-463E-B227-94516050C88C}"/>
            </c:ext>
          </c:extLst>
        </c:ser>
        <c:ser>
          <c:idx val="2"/>
          <c:order val="2"/>
          <c:tx>
            <c:strRef>
              <c:f>'NHM Totaldata'!$E$79</c:f>
              <c:strCache>
                <c:ptCount val="1"/>
                <c:pt idx="0">
                  <c:v>% andel GM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'NHM Totaldata'!$F$76:$L$76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'NHM Totaldata'!$F$79:$L$79</c:f>
              <c:numCache>
                <c:formatCode>0%</c:formatCode>
                <c:ptCount val="7"/>
                <c:pt idx="0">
                  <c:v>0.43703415944586371</c:v>
                </c:pt>
                <c:pt idx="1">
                  <c:v>0.43703415944586371</c:v>
                </c:pt>
                <c:pt idx="2">
                  <c:v>0.61790486954399804</c:v>
                </c:pt>
                <c:pt idx="3">
                  <c:v>0.61790486954399804</c:v>
                </c:pt>
                <c:pt idx="4">
                  <c:v>0.62476921893430437</c:v>
                </c:pt>
                <c:pt idx="5">
                  <c:v>0.64169316375198726</c:v>
                </c:pt>
                <c:pt idx="6">
                  <c:v>0.70460378356925524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7D-463E-B227-94516050C88C}"/>
            </c:ext>
          </c:extLst>
        </c:ser>
        <c:ser>
          <c:idx val="3"/>
          <c:order val="3"/>
          <c:tx>
            <c:strRef>
              <c:f>'NHM Totaldata'!$E$80</c:f>
              <c:strCache>
                <c:ptCount val="1"/>
                <c:pt idx="0">
                  <c:v>% andel PM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'NHM Totaldata'!$F$76:$L$76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'NHM Totaldata'!$F$80:$L$80</c:f>
              <c:numCache>
                <c:formatCode>0%</c:formatCode>
                <c:ptCount val="7"/>
                <c:pt idx="0">
                  <c:v>0.38115697687978756</c:v>
                </c:pt>
                <c:pt idx="1">
                  <c:v>0.53096966373829235</c:v>
                </c:pt>
                <c:pt idx="2">
                  <c:v>0.514123696175669</c:v>
                </c:pt>
                <c:pt idx="3">
                  <c:v>0.51563511743432167</c:v>
                </c:pt>
                <c:pt idx="4">
                  <c:v>0.51579467498991161</c:v>
                </c:pt>
                <c:pt idx="5">
                  <c:v>0.51607382859853479</c:v>
                </c:pt>
                <c:pt idx="6">
                  <c:v>0.5379757730913256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7D-463E-B227-94516050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922144"/>
        <c:axId val="572922472"/>
      </c:lineChart>
      <c:catAx>
        <c:axId val="57292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22472"/>
        <c:crosses val="autoZero"/>
        <c:auto val="1"/>
        <c:lblAlgn val="ctr"/>
        <c:lblOffset val="100"/>
        <c:noMultiLvlLbl val="0"/>
      </c:catAx>
      <c:valAx>
        <c:axId val="5729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2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Oppsumert per samling'!$F$1</c:f>
          <c:strCache>
            <c:ptCount val="1"/>
            <c:pt idx="0">
              <c:v>Utvikling over tid for: Vevssamling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Oppsumert per samling'!$D$4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samling'!$I$4:$J$4</c:f>
              <c:numCache>
                <c:formatCode>General</c:formatCode>
                <c:ptCount val="2"/>
                <c:pt idx="0">
                  <c:v>9251</c:v>
                </c:pt>
                <c:pt idx="1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5-4181-9625-701073CFB672}"/>
            </c:ext>
          </c:extLst>
        </c:ser>
        <c:ser>
          <c:idx val="2"/>
          <c:order val="2"/>
          <c:tx>
            <c:strRef>
              <c:f>'Data Oppsumert per samling'!$D$6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samling'!$I$6:$J$6</c:f>
              <c:numCache>
                <c:formatCode>General</c:formatCode>
                <c:ptCount val="2"/>
                <c:pt idx="0">
                  <c:v>8420</c:v>
                </c:pt>
                <c:pt idx="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95-4181-9625-701073CFB672}"/>
            </c:ext>
          </c:extLst>
        </c:ser>
        <c:ser>
          <c:idx val="4"/>
          <c:order val="4"/>
          <c:tx>
            <c:strRef>
              <c:f>'Data Oppsumert per samling'!$D$8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samling'!$I$8:$J$8</c:f>
              <c:numCache>
                <c:formatCode>General</c:formatCode>
                <c:ptCount val="2"/>
                <c:pt idx="0">
                  <c:v>13050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37-44D4-873C-673C212AE783}"/>
            </c:ext>
          </c:extLst>
        </c:ser>
        <c:ser>
          <c:idx val="6"/>
          <c:order val="6"/>
          <c:tx>
            <c:strRef>
              <c:f>'Data Oppsumert per samling'!$D$10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Oppsumert per samling'!$I$3:$J$3</c:f>
              <c:strCache>
                <c:ptCount val="2"/>
                <c:pt idx="0">
                  <c:v>Tilvekst</c:v>
                </c:pt>
                <c:pt idx="1">
                  <c:v>Utlån</c:v>
                </c:pt>
              </c:strCache>
            </c:strRef>
          </c:cat>
          <c:val>
            <c:numRef>
              <c:f>'Data Oppsumert per samling'!$I$10:$J$10</c:f>
              <c:numCache>
                <c:formatCode>General</c:formatCode>
                <c:ptCount val="2"/>
                <c:pt idx="0">
                  <c:v>5992</c:v>
                </c:pt>
                <c:pt idx="1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A-4A84-8798-89306C5A8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949568"/>
        <c:axId val="50895088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'Data Oppsumert per samling'!$D$5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Oppsumert per samling'!$I$3:$J$3</c15:sqref>
                        </c15:formulaRef>
                      </c:ext>
                    </c:extLst>
                    <c:strCache>
                      <c:ptCount val="2"/>
                      <c:pt idx="0">
                        <c:v>Tilvekst</c:v>
                      </c:pt>
                      <c:pt idx="1">
                        <c:v>Utlån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Oppsumert per samling'!$I$5:$J$5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8719</c:v>
                      </c:pt>
                      <c:pt idx="1">
                        <c:v>212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895-4181-9625-701073CFB67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Oppsumert per samling'!$D$7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Oppsumert per samling'!$I$3:$J$3</c15:sqref>
                        </c15:formulaRef>
                      </c:ext>
                    </c:extLst>
                    <c:strCache>
                      <c:ptCount val="2"/>
                      <c:pt idx="0">
                        <c:v>Tilvekst</c:v>
                      </c:pt>
                      <c:pt idx="1">
                        <c:v>Utlån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Oppsumert per samling'!$I$7:$J$7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5809</c:v>
                      </c:pt>
                      <c:pt idx="1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1CB0-451F-85F3-86A5070C86CE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Oppsumert per samling'!$D$9</c15:sqref>
                        </c15:formulaRef>
                      </c:ext>
                    </c:extLst>
                    <c:strCache>
                      <c:ptCount val="1"/>
                      <c:pt idx="0">
                        <c:v>2021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Oppsumert per samling'!$I$3:$J$3</c15:sqref>
                        </c15:formulaRef>
                      </c:ext>
                    </c:extLst>
                    <c:strCache>
                      <c:ptCount val="2"/>
                      <c:pt idx="0">
                        <c:v>Tilvekst</c:v>
                      </c:pt>
                      <c:pt idx="1">
                        <c:v>Utlån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Oppsumert per samling'!$I$9:$J$9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10588</c:v>
                      </c:pt>
                      <c:pt idx="1">
                        <c:v>146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71A9-4BC9-9FC0-B164F4BB7BAC}"/>
                  </c:ext>
                </c:extLst>
              </c15:ser>
            </c15:filteredBarSeries>
          </c:ext>
        </c:extLst>
      </c:barChart>
      <c:catAx>
        <c:axId val="50894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8950880"/>
        <c:crosses val="autoZero"/>
        <c:auto val="1"/>
        <c:lblAlgn val="ctr"/>
        <c:lblOffset val="100"/>
        <c:noMultiLvlLbl val="0"/>
      </c:catAx>
      <c:valAx>
        <c:axId val="50895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894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'Tot data oppsummert'!$F$3</c:f>
          <c:strCache>
            <c:ptCount val="1"/>
            <c:pt idx="0">
              <c:v>Tilvekst per år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 data oppsummert'!$E$5</c:f>
              <c:strCache>
                <c:ptCount val="1"/>
                <c:pt idx="0">
                  <c:v>Alger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oppsummert'!$F$5:$K$5</c:f>
              <c:numCache>
                <c:formatCode>_ * #\ ##0_ ;_ * \-#\ ##0_ ;_ * "-"??_ ;_ @_ </c:formatCode>
                <c:ptCount val="6"/>
                <c:pt idx="0">
                  <c:v>175</c:v>
                </c:pt>
                <c:pt idx="1">
                  <c:v>150</c:v>
                </c:pt>
                <c:pt idx="2">
                  <c:v>150</c:v>
                </c:pt>
                <c:pt idx="3">
                  <c:v>70</c:v>
                </c:pt>
                <c:pt idx="4">
                  <c:v>114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D-4ECE-B9D5-C612F9ECBFDA}"/>
            </c:ext>
          </c:extLst>
        </c:ser>
        <c:ser>
          <c:idx val="1"/>
          <c:order val="1"/>
          <c:tx>
            <c:strRef>
              <c:f>'Tot data oppsummert'!$E$6</c:f>
              <c:strCache>
                <c:ptCount val="1"/>
                <c:pt idx="0">
                  <c:v>Karplanter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oppsummert'!$F$6:$L$6</c:f>
              <c:numCache>
                <c:formatCode>_ * #\ ##0_ ;_ * \-#\ ##0_ ;_ * "-"??_ ;_ @_ </c:formatCode>
                <c:ptCount val="7"/>
                <c:pt idx="0">
                  <c:v>3567</c:v>
                </c:pt>
                <c:pt idx="1">
                  <c:v>6026</c:v>
                </c:pt>
                <c:pt idx="2">
                  <c:v>5061</c:v>
                </c:pt>
                <c:pt idx="3">
                  <c:v>7100</c:v>
                </c:pt>
                <c:pt idx="4">
                  <c:v>7100</c:v>
                </c:pt>
                <c:pt idx="5">
                  <c:v>6050</c:v>
                </c:pt>
                <c:pt idx="6">
                  <c:v>4100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DD-4ECE-B9D5-C612F9ECBFDA}"/>
            </c:ext>
          </c:extLst>
        </c:ser>
        <c:ser>
          <c:idx val="2"/>
          <c:order val="2"/>
          <c:tx>
            <c:strRef>
              <c:f>'Tot data oppsummert'!$E$7</c:f>
              <c:strCache>
                <c:ptCount val="1"/>
                <c:pt idx="0">
                  <c:v>Lav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oppsummert'!$F$7:$L$7</c:f>
              <c:numCache>
                <c:formatCode>_ * #\ ##0_ ;_ * \-#\ ##0_ ;_ * "-"??_ ;_ @_ </c:formatCode>
                <c:ptCount val="7"/>
                <c:pt idx="0">
                  <c:v>2667</c:v>
                </c:pt>
                <c:pt idx="1">
                  <c:v>2936</c:v>
                </c:pt>
                <c:pt idx="2">
                  <c:v>3785</c:v>
                </c:pt>
                <c:pt idx="3">
                  <c:v>4000</c:v>
                </c:pt>
                <c:pt idx="4">
                  <c:v>4500</c:v>
                </c:pt>
                <c:pt idx="5">
                  <c:v>800</c:v>
                </c:pt>
                <c:pt idx="6">
                  <c:v>7053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DD-4ECE-B9D5-C612F9ECBFDA}"/>
            </c:ext>
          </c:extLst>
        </c:ser>
        <c:ser>
          <c:idx val="3"/>
          <c:order val="3"/>
          <c:tx>
            <c:strRef>
              <c:f>'Tot data oppsummert'!$E$8</c:f>
              <c:strCache>
                <c:ptCount val="1"/>
                <c:pt idx="0">
                  <c:v>Moser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oppsummert'!$F$8:$L$8</c:f>
              <c:numCache>
                <c:formatCode>_ * #\ ##0_ ;_ * \-#\ ##0_ ;_ * "-"??_ ;_ @_ </c:formatCode>
                <c:ptCount val="7"/>
                <c:pt idx="0">
                  <c:v>2850</c:v>
                </c:pt>
                <c:pt idx="1">
                  <c:v>65</c:v>
                </c:pt>
                <c:pt idx="2">
                  <c:v>300</c:v>
                </c:pt>
                <c:pt idx="3">
                  <c:v>500</c:v>
                </c:pt>
                <c:pt idx="4">
                  <c:v>500</c:v>
                </c:pt>
                <c:pt idx="5">
                  <c:v>200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DD-4ECE-B9D5-C612F9ECBFDA}"/>
            </c:ext>
          </c:extLst>
        </c:ser>
        <c:ser>
          <c:idx val="4"/>
          <c:order val="4"/>
          <c:tx>
            <c:strRef>
              <c:f>'Tot data oppsummert'!$E$9</c:f>
              <c:strCache>
                <c:ptCount val="1"/>
                <c:pt idx="0">
                  <c:v>Sopp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oppsummert'!$F$9:$L$9</c:f>
              <c:numCache>
                <c:formatCode>_ * #\ ##0_ ;_ * \-#\ ##0_ ;_ * "-"??_ ;_ @_ </c:formatCode>
                <c:ptCount val="7"/>
                <c:pt idx="0">
                  <c:v>4100</c:v>
                </c:pt>
                <c:pt idx="1">
                  <c:v>2814</c:v>
                </c:pt>
                <c:pt idx="2">
                  <c:v>2019</c:v>
                </c:pt>
                <c:pt idx="3">
                  <c:v>2019</c:v>
                </c:pt>
                <c:pt idx="4">
                  <c:v>12331</c:v>
                </c:pt>
                <c:pt idx="5">
                  <c:v>10053</c:v>
                </c:pt>
                <c:pt idx="6">
                  <c:v>2408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DD-4ECE-B9D5-C612F9ECBFDA}"/>
            </c:ext>
          </c:extLst>
        </c:ser>
        <c:ser>
          <c:idx val="5"/>
          <c:order val="5"/>
          <c:tx>
            <c:strRef>
              <c:f>'Tot data oppsummert'!$E$10</c:f>
              <c:strCache>
                <c:ptCount val="1"/>
                <c:pt idx="0">
                  <c:v>Insekter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oppsummert'!$F$10:$L$10</c:f>
              <c:numCache>
                <c:formatCode>_ * #\ ##0_ ;_ * \-#\ ##0_ ;_ * "-"??_ ;_ @_ </c:formatCode>
                <c:ptCount val="7"/>
                <c:pt idx="0">
                  <c:v>36477</c:v>
                </c:pt>
                <c:pt idx="1">
                  <c:v>13791</c:v>
                </c:pt>
                <c:pt idx="2">
                  <c:v>15834</c:v>
                </c:pt>
                <c:pt idx="3">
                  <c:v>113669</c:v>
                </c:pt>
                <c:pt idx="4">
                  <c:v>2890</c:v>
                </c:pt>
                <c:pt idx="5">
                  <c:v>2050</c:v>
                </c:pt>
                <c:pt idx="6">
                  <c:v>15614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DD-4ECE-B9D5-C612F9ECBFDA}"/>
            </c:ext>
          </c:extLst>
        </c:ser>
        <c:ser>
          <c:idx val="6"/>
          <c:order val="6"/>
          <c:tx>
            <c:strRef>
              <c:f>'Tot data oppsummert'!$E$11</c:f>
              <c:strCache>
                <c:ptCount val="1"/>
                <c:pt idx="0">
                  <c:v>Invertebrater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oppsummert'!$F$11:$L$11</c:f>
              <c:numCache>
                <c:formatCode>_ * #\ ##0_ ;_ * \-#\ ##0_ ;_ * "-"??_ ;_ @_ </c:formatCode>
                <c:ptCount val="7"/>
                <c:pt idx="0">
                  <c:v>0</c:v>
                </c:pt>
                <c:pt idx="1">
                  <c:v>596</c:v>
                </c:pt>
                <c:pt idx="2">
                  <c:v>99</c:v>
                </c:pt>
                <c:pt idx="3">
                  <c:v>99</c:v>
                </c:pt>
                <c:pt idx="4">
                  <c:v>433</c:v>
                </c:pt>
                <c:pt idx="5">
                  <c:v>401</c:v>
                </c:pt>
                <c:pt idx="6">
                  <c:v>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EDD-4ECE-B9D5-C612F9ECBFDA}"/>
            </c:ext>
          </c:extLst>
        </c:ser>
        <c:ser>
          <c:idx val="7"/>
          <c:order val="7"/>
          <c:tx>
            <c:strRef>
              <c:f>'Tot data oppsummert'!$E$12</c:f>
              <c:strCache>
                <c:ptCount val="1"/>
                <c:pt idx="0">
                  <c:v>Vertebrater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oppsummert'!$F$12:$L$12</c:f>
              <c:numCache>
                <c:formatCode>_ * #\ ##0_ ;_ * \-#\ ##0_ ;_ * "-"??_ ;_ @_ </c:formatCode>
                <c:ptCount val="7"/>
                <c:pt idx="0">
                  <c:v>3170</c:v>
                </c:pt>
                <c:pt idx="1">
                  <c:v>7528</c:v>
                </c:pt>
                <c:pt idx="2">
                  <c:v>402</c:v>
                </c:pt>
                <c:pt idx="3">
                  <c:v>713</c:v>
                </c:pt>
                <c:pt idx="4">
                  <c:v>3292</c:v>
                </c:pt>
                <c:pt idx="5">
                  <c:v>2357</c:v>
                </c:pt>
                <c:pt idx="6">
                  <c:v>1522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EDD-4ECE-B9D5-C612F9ECBFDA}"/>
            </c:ext>
          </c:extLst>
        </c:ser>
        <c:ser>
          <c:idx val="8"/>
          <c:order val="8"/>
          <c:tx>
            <c:strRef>
              <c:f>'Tot data oppsummert'!$E$13</c:f>
              <c:strCache>
                <c:ptCount val="1"/>
                <c:pt idx="0">
                  <c:v>Vevssamling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oppsummert'!$F$13:$L$13</c:f>
              <c:numCache>
                <c:formatCode>_ * #\ ##0_ ;_ * \-#\ ##0_ ;_ * "-"??_ ;_ @_ </c:formatCode>
                <c:ptCount val="7"/>
                <c:pt idx="0">
                  <c:v>9251</c:v>
                </c:pt>
                <c:pt idx="1">
                  <c:v>8719</c:v>
                </c:pt>
                <c:pt idx="2">
                  <c:v>8420</c:v>
                </c:pt>
                <c:pt idx="3">
                  <c:v>5809</c:v>
                </c:pt>
                <c:pt idx="4">
                  <c:v>13050</c:v>
                </c:pt>
                <c:pt idx="5">
                  <c:v>10588</c:v>
                </c:pt>
                <c:pt idx="6">
                  <c:v>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DD-4ECE-B9D5-C612F9ECBFDA}"/>
            </c:ext>
          </c:extLst>
        </c:ser>
        <c:ser>
          <c:idx val="9"/>
          <c:order val="9"/>
          <c:tx>
            <c:strRef>
              <c:f>'Tot data oppsummert'!$E$14</c:f>
              <c:strCache>
                <c:ptCount val="1"/>
                <c:pt idx="0">
                  <c:v>Bergarter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oppsummert'!$F$14:$L$14</c:f>
              <c:numCache>
                <c:formatCode>_ * #\ ##0_ ;_ * \-#\ ##0_ ;_ * "-"??_ ;_ @_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0</c:v>
                </c:pt>
                <c:pt idx="4">
                  <c:v>217</c:v>
                </c:pt>
                <c:pt idx="5">
                  <c:v>217</c:v>
                </c:pt>
                <c:pt idx="6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EDD-4ECE-B9D5-C612F9ECBFDA}"/>
            </c:ext>
          </c:extLst>
        </c:ser>
        <c:ser>
          <c:idx val="10"/>
          <c:order val="10"/>
          <c:tx>
            <c:strRef>
              <c:f>'Tot data oppsummert'!$E$15</c:f>
              <c:strCache>
                <c:ptCount val="1"/>
                <c:pt idx="0">
                  <c:v>Mineraler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oppsummert'!$F$15:$L$15</c:f>
              <c:numCache>
                <c:formatCode>_ * #\ ##0_ ;_ * \-#\ ##0_ ;_ * "-"??_ ;_ @_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228</c:v>
                </c:pt>
                <c:pt idx="3">
                  <c:v>0</c:v>
                </c:pt>
                <c:pt idx="4">
                  <c:v>199</c:v>
                </c:pt>
                <c:pt idx="5">
                  <c:v>543</c:v>
                </c:pt>
                <c:pt idx="6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EDD-4ECE-B9D5-C612F9ECBFDA}"/>
            </c:ext>
          </c:extLst>
        </c:ser>
        <c:ser>
          <c:idx val="11"/>
          <c:order val="11"/>
          <c:tx>
            <c:strRef>
              <c:f>'Tot data oppsummert'!$E$16</c:f>
              <c:strCache>
                <c:ptCount val="1"/>
                <c:pt idx="0">
                  <c:v>Fossiler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'Tot data oppsummert'!$F$4:$L$4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'Tot data oppsummert'!$F$16:$L$16</c:f>
              <c:numCache>
                <c:formatCode>_ * #\ ##0_ ;_ * \-#\ ##0_ ;_ * "-"??_ ;_ @_ </c:formatCode>
                <c:ptCount val="7"/>
                <c:pt idx="0">
                  <c:v>0</c:v>
                </c:pt>
                <c:pt idx="1">
                  <c:v>540</c:v>
                </c:pt>
                <c:pt idx="2">
                  <c:v>1457</c:v>
                </c:pt>
                <c:pt idx="3">
                  <c:v>0</c:v>
                </c:pt>
                <c:pt idx="4">
                  <c:v>0</c:v>
                </c:pt>
                <c:pt idx="5">
                  <c:v>170</c:v>
                </c:pt>
                <c:pt idx="6">
                  <c:v>4096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EDD-4ECE-B9D5-C612F9ECB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913264"/>
        <c:axId val="551914248"/>
      </c:barChart>
      <c:catAx>
        <c:axId val="5519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1914248"/>
        <c:crosses val="autoZero"/>
        <c:auto val="1"/>
        <c:lblAlgn val="ctr"/>
        <c:lblOffset val="100"/>
        <c:noMultiLvlLbl val="0"/>
      </c:catAx>
      <c:valAx>
        <c:axId val="55191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191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'Tot data oppsummert'!$E$36</c:f>
          <c:strCache>
            <c:ptCount val="1"/>
            <c:pt idx="0">
              <c:v>Tilvekst objekter i 2022</c:v>
            </c:pt>
          </c:strCache>
        </c:strRef>
      </c:tx>
      <c:layout>
        <c:manualLayout>
          <c:xMode val="edge"/>
          <c:yMode val="edge"/>
          <c:x val="0.40048518140242212"/>
          <c:y val="2.66107724038607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'Tot data oppsummert'!$E$5:$E$16</c:f>
              <c:strCache>
                <c:ptCount val="12"/>
                <c:pt idx="0">
                  <c:v>Alger</c:v>
                </c:pt>
                <c:pt idx="1">
                  <c:v>Karplanter</c:v>
                </c:pt>
                <c:pt idx="2">
                  <c:v>Lav</c:v>
                </c:pt>
                <c:pt idx="3">
                  <c:v>Moser</c:v>
                </c:pt>
                <c:pt idx="4">
                  <c:v>Sopp</c:v>
                </c:pt>
                <c:pt idx="5">
                  <c:v>Insekter</c:v>
                </c:pt>
                <c:pt idx="6">
                  <c:v>Invertebrater</c:v>
                </c:pt>
                <c:pt idx="7">
                  <c:v>Vertebrater</c:v>
                </c:pt>
                <c:pt idx="8">
                  <c:v>Vevssamling</c:v>
                </c:pt>
                <c:pt idx="9">
                  <c:v>Bergarter</c:v>
                </c:pt>
                <c:pt idx="10">
                  <c:v>Mineraler</c:v>
                </c:pt>
                <c:pt idx="11">
                  <c:v>Fossiler</c:v>
                </c:pt>
              </c:strCache>
            </c:strRef>
          </c:cat>
          <c:val>
            <c:numRef>
              <c:f>'Tot data oppsummert'!$L$5:$L$16</c:f>
              <c:numCache>
                <c:formatCode>_ * #\ ##0_ ;_ * \-#\ ##0_ ;_ * "-"??_ ;_ @_ </c:formatCode>
                <c:ptCount val="12"/>
                <c:pt idx="0">
                  <c:v>40</c:v>
                </c:pt>
                <c:pt idx="1">
                  <c:v>4100</c:v>
                </c:pt>
                <c:pt idx="2">
                  <c:v>7053</c:v>
                </c:pt>
                <c:pt idx="3">
                  <c:v>1000</c:v>
                </c:pt>
                <c:pt idx="4">
                  <c:v>2408</c:v>
                </c:pt>
                <c:pt idx="5">
                  <c:v>15614</c:v>
                </c:pt>
                <c:pt idx="6">
                  <c:v>1373</c:v>
                </c:pt>
                <c:pt idx="7">
                  <c:v>1522</c:v>
                </c:pt>
                <c:pt idx="8">
                  <c:v>5992</c:v>
                </c:pt>
                <c:pt idx="9">
                  <c:v>217</c:v>
                </c:pt>
                <c:pt idx="10">
                  <c:v>143</c:v>
                </c:pt>
                <c:pt idx="11">
                  <c:v>4096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E-4EC6-939D-802964022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2823904"/>
        <c:axId val="622816688"/>
      </c:barChart>
      <c:catAx>
        <c:axId val="62282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2816688"/>
        <c:crosses val="autoZero"/>
        <c:auto val="1"/>
        <c:lblAlgn val="ctr"/>
        <c:lblOffset val="100"/>
        <c:noMultiLvlLbl val="0"/>
      </c:catAx>
      <c:valAx>
        <c:axId val="62281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2282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Digitaliseringsandel</a:t>
            </a:r>
            <a:r>
              <a:rPr lang="nb-NO" baseline="0"/>
              <a:t> per delsamling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 data oppsummert'!$F$60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906-48DE-A9ED-ED30E2CF948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906-48DE-A9ED-ED30E2CF948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906-48DE-A9ED-ED30E2CF948B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906-48DE-A9ED-ED30E2CF948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906-48DE-A9ED-ED30E2CF948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906-48DE-A9ED-ED30E2CF948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906-48DE-A9ED-ED30E2CF948B}"/>
              </c:ext>
            </c:extLst>
          </c:dPt>
          <c:cat>
            <c:strRef>
              <c:f>'Tot data oppsummert'!$E$61:$E$72</c:f>
              <c:strCache>
                <c:ptCount val="12"/>
                <c:pt idx="0">
                  <c:v>Alger</c:v>
                </c:pt>
                <c:pt idx="1">
                  <c:v>Karplanter</c:v>
                </c:pt>
                <c:pt idx="2">
                  <c:v>Lav</c:v>
                </c:pt>
                <c:pt idx="3">
                  <c:v>Moser</c:v>
                </c:pt>
                <c:pt idx="4">
                  <c:v>Sopp</c:v>
                </c:pt>
                <c:pt idx="5">
                  <c:v>Insekter</c:v>
                </c:pt>
                <c:pt idx="6">
                  <c:v>Invertebrater</c:v>
                </c:pt>
                <c:pt idx="7">
                  <c:v>Vertebrater</c:v>
                </c:pt>
                <c:pt idx="8">
                  <c:v>Vevssamling</c:v>
                </c:pt>
                <c:pt idx="9">
                  <c:v>Bergarter</c:v>
                </c:pt>
                <c:pt idx="10">
                  <c:v>Mineraler</c:v>
                </c:pt>
                <c:pt idx="11">
                  <c:v>Fossiler</c:v>
                </c:pt>
              </c:strCache>
            </c:strRef>
          </c:cat>
          <c:val>
            <c:numRef>
              <c:f>'Tot data oppsummert'!$F$61:$F$72</c:f>
              <c:numCache>
                <c:formatCode>General</c:formatCode>
                <c:ptCount val="12"/>
                <c:pt idx="0">
                  <c:v>14652</c:v>
                </c:pt>
                <c:pt idx="1">
                  <c:v>1156230</c:v>
                </c:pt>
                <c:pt idx="2">
                  <c:v>280971</c:v>
                </c:pt>
                <c:pt idx="3">
                  <c:v>272708</c:v>
                </c:pt>
                <c:pt idx="4">
                  <c:v>331200</c:v>
                </c:pt>
                <c:pt idx="5">
                  <c:v>2341668</c:v>
                </c:pt>
                <c:pt idx="6">
                  <c:v>104777</c:v>
                </c:pt>
                <c:pt idx="7">
                  <c:v>99152</c:v>
                </c:pt>
                <c:pt idx="8">
                  <c:v>405494</c:v>
                </c:pt>
                <c:pt idx="9">
                  <c:v>317500</c:v>
                </c:pt>
                <c:pt idx="10">
                  <c:v>83680</c:v>
                </c:pt>
                <c:pt idx="11">
                  <c:v>586703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6-48DE-A9ED-ED30E2CF948B}"/>
            </c:ext>
          </c:extLst>
        </c:ser>
        <c:ser>
          <c:idx val="1"/>
          <c:order val="1"/>
          <c:tx>
            <c:strRef>
              <c:f>'Tot data oppsummert'!$G$60</c:f>
              <c:strCache>
                <c:ptCount val="1"/>
                <c:pt idx="0">
                  <c:v>Digitalisert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906-48DE-A9ED-ED30E2CF948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1906-48DE-A9ED-ED30E2CF948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906-48DE-A9ED-ED30E2CF948B}"/>
              </c:ext>
            </c:extLst>
          </c:dPt>
          <c:dPt>
            <c:idx val="8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1906-48DE-A9ED-ED30E2CF948B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906-48DE-A9ED-ED30E2CF948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906-48DE-A9ED-ED30E2CF948B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1906-48DE-A9ED-ED30E2CF948B}"/>
              </c:ext>
            </c:extLst>
          </c:dPt>
          <c:cat>
            <c:strRef>
              <c:f>'Tot data oppsummert'!$E$61:$E$72</c:f>
              <c:strCache>
                <c:ptCount val="12"/>
                <c:pt idx="0">
                  <c:v>Alger</c:v>
                </c:pt>
                <c:pt idx="1">
                  <c:v>Karplanter</c:v>
                </c:pt>
                <c:pt idx="2">
                  <c:v>Lav</c:v>
                </c:pt>
                <c:pt idx="3">
                  <c:v>Moser</c:v>
                </c:pt>
                <c:pt idx="4">
                  <c:v>Sopp</c:v>
                </c:pt>
                <c:pt idx="5">
                  <c:v>Insekter</c:v>
                </c:pt>
                <c:pt idx="6">
                  <c:v>Invertebrater</c:v>
                </c:pt>
                <c:pt idx="7">
                  <c:v>Vertebrater</c:v>
                </c:pt>
                <c:pt idx="8">
                  <c:v>Vevssamling</c:v>
                </c:pt>
                <c:pt idx="9">
                  <c:v>Bergarter</c:v>
                </c:pt>
                <c:pt idx="10">
                  <c:v>Mineraler</c:v>
                </c:pt>
                <c:pt idx="11">
                  <c:v>Fossiler</c:v>
                </c:pt>
              </c:strCache>
            </c:strRef>
          </c:cat>
          <c:val>
            <c:numRef>
              <c:f>'Tot data oppsummert'!$G$61:$G$72</c:f>
              <c:numCache>
                <c:formatCode>General</c:formatCode>
                <c:ptCount val="12"/>
                <c:pt idx="0">
                  <c:v>3533</c:v>
                </c:pt>
                <c:pt idx="1">
                  <c:v>1120660</c:v>
                </c:pt>
                <c:pt idx="2">
                  <c:v>274504</c:v>
                </c:pt>
                <c:pt idx="3">
                  <c:v>186303</c:v>
                </c:pt>
                <c:pt idx="4">
                  <c:v>231198</c:v>
                </c:pt>
                <c:pt idx="5">
                  <c:v>455115</c:v>
                </c:pt>
                <c:pt idx="6">
                  <c:v>43089</c:v>
                </c:pt>
                <c:pt idx="7">
                  <c:v>95939</c:v>
                </c:pt>
                <c:pt idx="8">
                  <c:v>304628</c:v>
                </c:pt>
                <c:pt idx="9">
                  <c:v>25305</c:v>
                </c:pt>
                <c:pt idx="10">
                  <c:v>81217</c:v>
                </c:pt>
                <c:pt idx="11">
                  <c:v>315632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6-48DE-A9ED-ED30E2CF9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9388920"/>
        <c:axId val="479391872"/>
      </c:barChart>
      <c:catAx>
        <c:axId val="479388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9391872"/>
        <c:crosses val="autoZero"/>
        <c:auto val="1"/>
        <c:lblAlgn val="ctr"/>
        <c:lblOffset val="100"/>
        <c:noMultiLvlLbl val="0"/>
      </c:catAx>
      <c:valAx>
        <c:axId val="47939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938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'NHM Totaldata'!$F$3</c:f>
          <c:strCache>
            <c:ptCount val="1"/>
            <c:pt idx="0">
              <c:v>Antall objekter per år for hele NHM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'NHM Totaldata'!$E$17</c:f>
              <c:strCache>
                <c:ptCount val="1"/>
                <c:pt idx="0">
                  <c:v>Hele NHM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'NHM Totaldata'!$F$4:$L$4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'NHM Totaldata'!$F$17:$L$17</c:f>
              <c:numCache>
                <c:formatCode>_ * #\ ##0_ ;_ * \-#\ ##0_ ;_ * "-"??_ ;_ @_ </c:formatCode>
                <c:ptCount val="7"/>
                <c:pt idx="0">
                  <c:v>5501632</c:v>
                </c:pt>
                <c:pt idx="1">
                  <c:v>5635883</c:v>
                </c:pt>
                <c:pt idx="2">
                  <c:v>5662896</c:v>
                </c:pt>
                <c:pt idx="3">
                  <c:v>5721401</c:v>
                </c:pt>
                <c:pt idx="4">
                  <c:v>5755473</c:v>
                </c:pt>
                <c:pt idx="5">
                  <c:v>5736396</c:v>
                </c:pt>
                <c:pt idx="6">
                  <c:v>5744735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C-4EE6-98CA-521C76BAF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913264"/>
        <c:axId val="551914248"/>
      </c:lineChart>
      <c:catAx>
        <c:axId val="55191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1914248"/>
        <c:crosses val="autoZero"/>
        <c:auto val="1"/>
        <c:lblAlgn val="ctr"/>
        <c:lblOffset val="100"/>
        <c:noMultiLvlLbl val="0"/>
      </c:catAx>
      <c:valAx>
        <c:axId val="55191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191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'NHM Totaldata'!$E$30</c:f>
          <c:strCache>
            <c:ptCount val="1"/>
            <c:pt idx="0">
              <c:v>Andel objekter som er Antall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'NHM Totaldata'!$E$30</c:f>
              <c:strCache>
                <c:ptCount val="1"/>
                <c:pt idx="0">
                  <c:v>Andel objekter som er Antall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'NHM Totaldata'!$F$28:$K$28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'NHM Totaldata'!$F$30:$K$30</c:f>
              <c:numCache>
                <c:formatCode>0.0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99.998957524872154</c:v>
                </c:pt>
                <c:pt idx="5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A8-444B-A427-557EE04E3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438968"/>
        <c:axId val="341438640"/>
      </c:lineChart>
      <c:catAx>
        <c:axId val="34143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1438640"/>
        <c:crosses val="autoZero"/>
        <c:auto val="1"/>
        <c:lblAlgn val="ctr"/>
        <c:lblOffset val="100"/>
        <c:noMultiLvlLbl val="0"/>
      </c:catAx>
      <c:valAx>
        <c:axId val="3414386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1438968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'NHM Totaldata'!$E$44</c:f>
          <c:strCache>
            <c:ptCount val="1"/>
            <c:pt idx="0">
              <c:v>Andel objekter som er Antall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'NHM Totaldata'!$E$44</c:f>
              <c:strCache>
                <c:ptCount val="1"/>
                <c:pt idx="0">
                  <c:v>Andel objekter som er Antall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numRef>
              <c:f>'NHM Totaldata'!$F$42:$L$42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'NHM Totaldata'!$F$44:$L$44</c:f>
              <c:numCache>
                <c:formatCode>_ * #\ ##0_ ;_ * \-#\ ##0_ ;_ * "-"??_ ;_ @_ </c:formatCode>
                <c:ptCount val="7"/>
                <c:pt idx="0">
                  <c:v>5501632</c:v>
                </c:pt>
                <c:pt idx="1">
                  <c:v>5635883</c:v>
                </c:pt>
                <c:pt idx="2">
                  <c:v>5662896</c:v>
                </c:pt>
                <c:pt idx="3">
                  <c:v>5721401</c:v>
                </c:pt>
                <c:pt idx="4">
                  <c:v>5755473</c:v>
                </c:pt>
                <c:pt idx="5">
                  <c:v>5736396</c:v>
                </c:pt>
                <c:pt idx="6">
                  <c:v>5744735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2E-42AC-9B5A-2C09DD9B5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3205520"/>
        <c:axId val="633205848"/>
      </c:barChart>
      <c:barChart>
        <c:barDir val="col"/>
        <c:grouping val="clustered"/>
        <c:varyColors val="0"/>
        <c:ser>
          <c:idx val="0"/>
          <c:order val="1"/>
          <c:tx>
            <c:strRef>
              <c:f>'NHM Totaldata'!$E$43</c:f>
              <c:strCache>
                <c:ptCount val="1"/>
                <c:pt idx="0">
                  <c:v>Antall objekter hele NHM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Totaldata'!$F$42:$L$42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'NHM Totaldata'!$F$43:$L$43</c:f>
              <c:numCache>
                <c:formatCode>_ * #\ ##0_ ;_ * \-#\ ##0_ ;_ * "-"??_ ;_ @_ </c:formatCode>
                <c:ptCount val="7"/>
                <c:pt idx="0">
                  <c:v>5501632</c:v>
                </c:pt>
                <c:pt idx="1">
                  <c:v>5635883</c:v>
                </c:pt>
                <c:pt idx="2">
                  <c:v>5662896</c:v>
                </c:pt>
                <c:pt idx="3">
                  <c:v>5721401</c:v>
                </c:pt>
                <c:pt idx="4">
                  <c:v>5755473</c:v>
                </c:pt>
                <c:pt idx="5">
                  <c:v>5736396</c:v>
                </c:pt>
                <c:pt idx="6" formatCode="General">
                  <c:v>5744735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E-42AC-9B5A-2C09DD9B5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1195728"/>
        <c:axId val="634419104"/>
      </c:barChart>
      <c:catAx>
        <c:axId val="63320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3205848"/>
        <c:crosses val="autoZero"/>
        <c:auto val="1"/>
        <c:lblAlgn val="ctr"/>
        <c:lblOffset val="100"/>
        <c:noMultiLvlLbl val="0"/>
      </c:catAx>
      <c:valAx>
        <c:axId val="633205848"/>
        <c:scaling>
          <c:orientation val="minMax"/>
          <c:max val="7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33205520"/>
        <c:crosses val="autoZero"/>
        <c:crossBetween val="between"/>
      </c:valAx>
      <c:valAx>
        <c:axId val="634419104"/>
        <c:scaling>
          <c:orientation val="minMax"/>
          <c:min val="0"/>
        </c:scaling>
        <c:delete val="1"/>
        <c:axPos val="r"/>
        <c:numFmt formatCode="_ * #\ ##0_ ;_ * \-#\ ##0_ ;_ * &quot;-&quot;??_ ;_ @_ " sourceLinked="1"/>
        <c:majorTickMark val="out"/>
        <c:minorTickMark val="none"/>
        <c:tickLblPos val="nextTo"/>
        <c:crossAx val="641195728"/>
        <c:crosses val="max"/>
        <c:crossBetween val="between"/>
      </c:valAx>
      <c:catAx>
        <c:axId val="641195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419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Andelen objekter som er digitalisert per fagfelt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'NHM Totaldata'!$E$58</c:f>
              <c:strCache>
                <c:ptCount val="1"/>
                <c:pt idx="0">
                  <c:v>de botaniske samlingene</c:v>
                </c:pt>
              </c:strCache>
            </c:strRef>
          </c:tx>
          <c:spPr>
            <a:solidFill>
              <a:schemeClr val="accent6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Totaldata'!$F$57:$L$57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'NHM Totaldata'!$F$58:$L$58</c:f>
              <c:numCache>
                <c:formatCode>_ * #\ ##0_ ;_ * \-#\ ##0_ ;_ * "-"??_ ;_ @_ </c:formatCode>
                <c:ptCount val="7"/>
                <c:pt idx="0">
                  <c:v>2053120</c:v>
                </c:pt>
                <c:pt idx="1">
                  <c:v>2159749</c:v>
                </c:pt>
                <c:pt idx="2">
                  <c:v>2185343</c:v>
                </c:pt>
                <c:pt idx="3">
                  <c:v>2044208</c:v>
                </c:pt>
                <c:pt idx="4">
                  <c:v>2150575</c:v>
                </c:pt>
                <c:pt idx="5">
                  <c:v>2150575</c:v>
                </c:pt>
                <c:pt idx="6" formatCode="General">
                  <c:v>2055761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95-4C78-B1FC-B39871801A67}"/>
            </c:ext>
          </c:extLst>
        </c:ser>
        <c:ser>
          <c:idx val="1"/>
          <c:order val="1"/>
          <c:tx>
            <c:strRef>
              <c:f>'NHM Totaldata'!$E$59</c:f>
              <c:strCache>
                <c:ptCount val="1"/>
                <c:pt idx="0">
                  <c:v>de zoologisk samlingene</c:v>
                </c:pt>
              </c:strCache>
            </c:strRef>
          </c:tx>
          <c:spPr>
            <a:solidFill>
              <a:schemeClr val="accent5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Totaldata'!$F$57:$L$57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'NHM Totaldata'!$F$59:$L$59</c:f>
              <c:numCache>
                <c:formatCode>_ * #\ ##0_ ;_ * \-#\ ##0_ ;_ * "-"??_ ;_ @_ </c:formatCode>
                <c:ptCount val="7"/>
                <c:pt idx="0">
                  <c:v>2628722</c:v>
                </c:pt>
                <c:pt idx="1">
                  <c:v>2672595</c:v>
                </c:pt>
                <c:pt idx="2">
                  <c:v>2685657</c:v>
                </c:pt>
                <c:pt idx="3">
                  <c:v>2752544</c:v>
                </c:pt>
                <c:pt idx="4">
                  <c:v>2841841</c:v>
                </c:pt>
                <c:pt idx="5">
                  <c:v>2841841</c:v>
                </c:pt>
                <c:pt idx="6" formatCode="General">
                  <c:v>2545597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95-4C78-B1FC-B39871801A67}"/>
            </c:ext>
          </c:extLst>
        </c:ser>
        <c:ser>
          <c:idx val="2"/>
          <c:order val="2"/>
          <c:tx>
            <c:strRef>
              <c:f>'NHM Totaldata'!$E$60</c:f>
              <c:strCache>
                <c:ptCount val="1"/>
                <c:pt idx="0">
                  <c:v>de geologiske samlingene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Totaldata'!$F$57:$L$57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'NHM Totaldata'!$F$60:$L$60</c:f>
              <c:numCache>
                <c:formatCode>_ * #\ ##0_ ;_ * \-#\ ##0_ ;_ * "-"??_ ;_ @_ </c:formatCode>
                <c:ptCount val="7"/>
                <c:pt idx="0">
                  <c:v>151876</c:v>
                </c:pt>
                <c:pt idx="1">
                  <c:v>151876</c:v>
                </c:pt>
                <c:pt idx="2">
                  <c:v>155723</c:v>
                </c:pt>
                <c:pt idx="3">
                  <c:v>155723</c:v>
                </c:pt>
                <c:pt idx="4">
                  <c:v>155992</c:v>
                </c:pt>
                <c:pt idx="5">
                  <c:v>155992</c:v>
                </c:pt>
                <c:pt idx="6">
                  <c:v>151180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95-4C78-B1FC-B39871801A67}"/>
            </c:ext>
          </c:extLst>
        </c:ser>
        <c:ser>
          <c:idx val="3"/>
          <c:order val="3"/>
          <c:tx>
            <c:strRef>
              <c:f>'NHM Totaldata'!$E$61</c:f>
              <c:strCache>
                <c:ptCount val="1"/>
                <c:pt idx="0">
                  <c:v>de paleontologiske samlingene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'NHM Totaldata'!$F$57:$L$57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'NHM Totaldata'!$F$61:$L$61</c:f>
              <c:numCache>
                <c:formatCode>_ * #\ ##0_ ;_ * \-#\ ##0_ ;_ * "-"??_ ;_ @_ </c:formatCode>
                <c:ptCount val="7"/>
                <c:pt idx="0">
                  <c:v>600254</c:v>
                </c:pt>
                <c:pt idx="1">
                  <c:v>581779</c:v>
                </c:pt>
                <c:pt idx="2">
                  <c:v>605047</c:v>
                </c:pt>
                <c:pt idx="3">
                  <c:v>606935</c:v>
                </c:pt>
                <c:pt idx="4" formatCode="#,##0">
                  <c:v>607135</c:v>
                </c:pt>
                <c:pt idx="5" formatCode="#,##0">
                  <c:v>607136</c:v>
                </c:pt>
                <c:pt idx="6">
                  <c:v>586703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95-4C78-B1FC-B39871801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9426280"/>
        <c:axId val="569426608"/>
      </c:barChart>
      <c:barChart>
        <c:barDir val="col"/>
        <c:grouping val="clustered"/>
        <c:varyColors val="0"/>
        <c:ser>
          <c:idx val="4"/>
          <c:order val="4"/>
          <c:tx>
            <c:strRef>
              <c:f>'NHM Totaldata'!$E$62</c:f>
              <c:strCache>
                <c:ptCount val="1"/>
                <c:pt idx="0">
                  <c:v>Digitalisert botanisk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'NHM Totaldata'!$F$57:$I$57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'NHM Totaldata'!$F$62:$L$62</c:f>
              <c:numCache>
                <c:formatCode>_ * #\ ##0_ ;_ * \-#\ ##0_ ;_ * "-"??_ ;_ @_ </c:formatCode>
                <c:ptCount val="7"/>
                <c:pt idx="0">
                  <c:v>1253311</c:v>
                </c:pt>
                <c:pt idx="1">
                  <c:v>1366079</c:v>
                </c:pt>
                <c:pt idx="2">
                  <c:v>1416627</c:v>
                </c:pt>
                <c:pt idx="3">
                  <c:v>1393006</c:v>
                </c:pt>
                <c:pt idx="4">
                  <c:v>1716779</c:v>
                </c:pt>
                <c:pt idx="5">
                  <c:v>1750418</c:v>
                </c:pt>
                <c:pt idx="6" formatCode="General">
                  <c:v>1816198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95-4C78-B1FC-B39871801A67}"/>
            </c:ext>
          </c:extLst>
        </c:ser>
        <c:ser>
          <c:idx val="5"/>
          <c:order val="5"/>
          <c:tx>
            <c:strRef>
              <c:f>'NHM Totaldata'!$E$63</c:f>
              <c:strCache>
                <c:ptCount val="1"/>
                <c:pt idx="0">
                  <c:v>Digitalisert zoologisk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'NHM Totaldata'!$F$57:$I$57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'NHM Totaldata'!$F$63:$L$63</c:f>
              <c:numCache>
                <c:formatCode>_ * #\ ##0_ ;_ * \-#\ ##0_ ;_ * "-"??_ ;_ @_ </c:formatCode>
                <c:ptCount val="7"/>
                <c:pt idx="0">
                  <c:v>666321</c:v>
                </c:pt>
                <c:pt idx="1">
                  <c:v>699903</c:v>
                </c:pt>
                <c:pt idx="2">
                  <c:v>717429</c:v>
                </c:pt>
                <c:pt idx="3">
                  <c:v>681150</c:v>
                </c:pt>
                <c:pt idx="4">
                  <c:v>568833</c:v>
                </c:pt>
                <c:pt idx="5">
                  <c:v>575704</c:v>
                </c:pt>
                <c:pt idx="6" formatCode="General">
                  <c:v>594143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95-4C78-B1FC-B39871801A67}"/>
            </c:ext>
          </c:extLst>
        </c:ser>
        <c:ser>
          <c:idx val="6"/>
          <c:order val="6"/>
          <c:tx>
            <c:strRef>
              <c:f>'NHM Totaldata'!$E$64</c:f>
              <c:strCache>
                <c:ptCount val="1"/>
                <c:pt idx="0">
                  <c:v>Digitalisert geologisk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'NHM Totaldata'!$F$57:$I$57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'NHM Totaldata'!$F$64:$L$64</c:f>
              <c:numCache>
                <c:formatCode>_ * #\ ##0_ ;_ * \-#\ ##0_ ;_ * "-"??_ ;_ @_ </c:formatCode>
                <c:ptCount val="7"/>
                <c:pt idx="0">
                  <c:v>66375</c:v>
                </c:pt>
                <c:pt idx="1">
                  <c:v>66375</c:v>
                </c:pt>
                <c:pt idx="2">
                  <c:v>96222</c:v>
                </c:pt>
                <c:pt idx="3">
                  <c:v>96222</c:v>
                </c:pt>
                <c:pt idx="4">
                  <c:v>97459</c:v>
                </c:pt>
                <c:pt idx="5">
                  <c:v>100099</c:v>
                </c:pt>
                <c:pt idx="6" formatCode="General">
                  <c:v>106522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95-4C78-B1FC-B39871801A67}"/>
            </c:ext>
          </c:extLst>
        </c:ser>
        <c:ser>
          <c:idx val="7"/>
          <c:order val="7"/>
          <c:tx>
            <c:strRef>
              <c:f>'NHM Totaldata'!$E$65</c:f>
              <c:strCache>
                <c:ptCount val="1"/>
                <c:pt idx="0">
                  <c:v>Digitalisert paleontologisk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'NHM Totaldata'!$F$57:$I$57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'NHM Totaldata'!$F$65:$L$65</c:f>
              <c:numCache>
                <c:formatCode>_ * #\ ##0_ ;_ * \-#\ ##0_ ;_ * "-"??_ ;_ @_ </c:formatCode>
                <c:ptCount val="7"/>
                <c:pt idx="0">
                  <c:v>228791</c:v>
                </c:pt>
                <c:pt idx="1">
                  <c:v>308907</c:v>
                </c:pt>
                <c:pt idx="2">
                  <c:v>311069</c:v>
                </c:pt>
                <c:pt idx="3">
                  <c:v>312957</c:v>
                </c:pt>
                <c:pt idx="4" formatCode="#,##0">
                  <c:v>313157</c:v>
                </c:pt>
                <c:pt idx="5" formatCode="#,##0">
                  <c:v>313327</c:v>
                </c:pt>
                <c:pt idx="6" formatCode="General">
                  <c:v>315632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95-4C78-B1FC-B39871801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6586608"/>
        <c:axId val="626587264"/>
      </c:barChart>
      <c:catAx>
        <c:axId val="56942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9426608"/>
        <c:crosses val="autoZero"/>
        <c:auto val="1"/>
        <c:lblAlgn val="ctr"/>
        <c:lblOffset val="100"/>
        <c:noMultiLvlLbl val="0"/>
      </c:catAx>
      <c:valAx>
        <c:axId val="56942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69426280"/>
        <c:crosses val="autoZero"/>
        <c:crossBetween val="between"/>
        <c:majorUnit val="250000"/>
        <c:minorUnit val="50000"/>
      </c:valAx>
      <c:valAx>
        <c:axId val="626587264"/>
        <c:scaling>
          <c:orientation val="minMax"/>
          <c:max val="3000000"/>
        </c:scaling>
        <c:delete val="1"/>
        <c:axPos val="r"/>
        <c:numFmt formatCode="_ * #\ ##0_ ;_ * \-#\ ##0_ ;_ * &quot;-&quot;??_ ;_ @_ " sourceLinked="1"/>
        <c:majorTickMark val="out"/>
        <c:minorTickMark val="none"/>
        <c:tickLblPos val="nextTo"/>
        <c:crossAx val="626586608"/>
        <c:crosses val="max"/>
        <c:crossBetween val="between"/>
      </c:valAx>
      <c:catAx>
        <c:axId val="62658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6587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187570</xdr:colOff>
      <xdr:row>0</xdr:row>
      <xdr:rowOff>129687</xdr:rowOff>
    </xdr:from>
    <xdr:to>
      <xdr:col>19</xdr:col>
      <xdr:colOff>320920</xdr:colOff>
      <xdr:row>15</xdr:row>
      <xdr:rowOff>129687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252411</xdr:colOff>
      <xdr:row>17</xdr:row>
      <xdr:rowOff>142875</xdr:rowOff>
    </xdr:from>
    <xdr:to>
      <xdr:col>19</xdr:col>
      <xdr:colOff>314324</xdr:colOff>
      <xdr:row>32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27542</xdr:colOff>
      <xdr:row>2</xdr:row>
      <xdr:rowOff>74722</xdr:rowOff>
    </xdr:from>
    <xdr:to>
      <xdr:col>24</xdr:col>
      <xdr:colOff>585520</xdr:colOff>
      <xdr:row>30</xdr:row>
      <xdr:rowOff>82626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535074</xdr:colOff>
      <xdr:row>31</xdr:row>
      <xdr:rowOff>77142</xdr:rowOff>
    </xdr:from>
    <xdr:to>
      <xdr:col>22</xdr:col>
      <xdr:colOff>471017</xdr:colOff>
      <xdr:row>53</xdr:row>
      <xdr:rowOff>73271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157238</xdr:colOff>
      <xdr:row>56</xdr:row>
      <xdr:rowOff>174321</xdr:rowOff>
    </xdr:from>
    <xdr:to>
      <xdr:col>20</xdr:col>
      <xdr:colOff>335038</xdr:colOff>
      <xdr:row>77</xdr:row>
      <xdr:rowOff>101296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103906</xdr:colOff>
      <xdr:row>1</xdr:row>
      <xdr:rowOff>155647</xdr:rowOff>
    </xdr:from>
    <xdr:to>
      <xdr:col>23</xdr:col>
      <xdr:colOff>569190</xdr:colOff>
      <xdr:row>18</xdr:row>
      <xdr:rowOff>92147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251103</xdr:colOff>
      <xdr:row>20</xdr:row>
      <xdr:rowOff>84416</xdr:rowOff>
    </xdr:from>
    <xdr:to>
      <xdr:col>23</xdr:col>
      <xdr:colOff>538628</xdr:colOff>
      <xdr:row>36</xdr:row>
      <xdr:rowOff>41555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297422</xdr:colOff>
      <xdr:row>40</xdr:row>
      <xdr:rowOff>51547</xdr:rowOff>
    </xdr:from>
    <xdr:to>
      <xdr:col>22</xdr:col>
      <xdr:colOff>317424</xdr:colOff>
      <xdr:row>51</xdr:row>
      <xdr:rowOff>116541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110776</xdr:colOff>
      <xdr:row>53</xdr:row>
      <xdr:rowOff>103952</xdr:rowOff>
    </xdr:from>
    <xdr:to>
      <xdr:col>23</xdr:col>
      <xdr:colOff>35373</xdr:colOff>
      <xdr:row>75</xdr:row>
      <xdr:rowOff>65217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207763</xdr:colOff>
      <xdr:row>81</xdr:row>
      <xdr:rowOff>25815</xdr:rowOff>
    </xdr:from>
    <xdr:to>
      <xdr:col>26</xdr:col>
      <xdr:colOff>204011</xdr:colOff>
      <xdr:row>99</xdr:row>
      <xdr:rowOff>6998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"/>
  <sheetViews>
    <sheetView zoomScale="90" zoomScaleNormal="90" workbookViewId="0">
      <selection activeCell="E21" sqref="E21"/>
    </sheetView>
  </sheetViews>
  <sheetFormatPr defaultRowHeight="15" x14ac:dyDescent="0.25"/>
  <cols>
    <col min="1" max="1" width="13.85546875" customWidth="1"/>
    <col min="2" max="2" width="23.85546875" customWidth="1"/>
    <col min="3" max="3" width="15.7109375" customWidth="1"/>
    <col min="6" max="6" width="13" customWidth="1"/>
    <col min="7" max="7" width="15" customWidth="1"/>
  </cols>
  <sheetData>
    <row r="1" spans="2:10" x14ac:dyDescent="0.25">
      <c r="F1" t="str">
        <f>"Utvikling over tid for: "&amp;B4</f>
        <v>Utvikling over tid for: Vevssamling</v>
      </c>
    </row>
    <row r="3" spans="2:10" x14ac:dyDescent="0.25">
      <c r="B3" s="15" t="s">
        <v>24</v>
      </c>
      <c r="D3" s="15"/>
      <c r="E3" s="15" t="s">
        <v>1</v>
      </c>
      <c r="F3" s="15" t="s">
        <v>3</v>
      </c>
      <c r="G3" s="15" t="s">
        <v>4</v>
      </c>
      <c r="H3" s="15" t="s">
        <v>5</v>
      </c>
      <c r="I3" s="15" t="s">
        <v>2</v>
      </c>
      <c r="J3" s="15" t="s">
        <v>6</v>
      </c>
    </row>
    <row r="4" spans="2:10" x14ac:dyDescent="0.25">
      <c r="B4" t="s">
        <v>18</v>
      </c>
      <c r="D4">
        <v>2016</v>
      </c>
      <c r="E4">
        <f t="shared" ref="E4:J4" ca="1" si="0">INDEX(INDIRECT("Dataset"&amp;$D$4),MATCH($B$4,Delsamlinger,0),MATCH(E3,Parametere,0))</f>
        <v>145574</v>
      </c>
      <c r="F4">
        <f t="shared" ca="1" si="0"/>
        <v>139079</v>
      </c>
      <c r="G4">
        <f t="shared" ca="1" si="0"/>
        <v>11812</v>
      </c>
      <c r="H4">
        <f t="shared" ca="1" si="0"/>
        <v>139079</v>
      </c>
      <c r="I4">
        <f t="shared" ca="1" si="0"/>
        <v>9251</v>
      </c>
      <c r="J4">
        <f t="shared" ca="1" si="0"/>
        <v>126</v>
      </c>
    </row>
    <row r="5" spans="2:10" x14ac:dyDescent="0.25">
      <c r="D5">
        <v>2017</v>
      </c>
      <c r="E5">
        <f t="shared" ref="E5:J5" ca="1" si="1">INDEX(INDIRECT("Dataset"&amp;$D$5),MATCH($B$4,Delsamlinger,0),MATCH(E3,Parametere,0))</f>
        <v>147798</v>
      </c>
      <c r="F5">
        <f t="shared" ca="1" si="1"/>
        <v>147798</v>
      </c>
      <c r="G5">
        <f t="shared" ca="1" si="1"/>
        <v>15434</v>
      </c>
      <c r="H5">
        <f t="shared" ca="1" si="1"/>
        <v>129084</v>
      </c>
      <c r="I5">
        <f t="shared" ca="1" si="1"/>
        <v>8719</v>
      </c>
      <c r="J5">
        <f t="shared" ca="1" si="1"/>
        <v>212</v>
      </c>
    </row>
    <row r="6" spans="2:10" x14ac:dyDescent="0.25">
      <c r="D6">
        <v>2018</v>
      </c>
      <c r="E6">
        <f t="shared" ref="E6:J6" ca="1" si="2">INDEX(INDIRECT("Dataset"&amp;$D$6),MATCH($B$4,Delsamlinger,0),MATCH(E3,Parametere,0))</f>
        <v>156182</v>
      </c>
      <c r="F6">
        <f t="shared" ca="1" si="2"/>
        <v>156182</v>
      </c>
      <c r="G6">
        <f t="shared" ca="1" si="2"/>
        <v>12231</v>
      </c>
      <c r="H6">
        <f t="shared" ca="1" si="2"/>
        <v>156182</v>
      </c>
      <c r="I6">
        <f t="shared" ca="1" si="2"/>
        <v>8420</v>
      </c>
      <c r="J6">
        <f t="shared" ca="1" si="2"/>
        <v>97</v>
      </c>
    </row>
    <row r="7" spans="2:10" x14ac:dyDescent="0.25">
      <c r="D7">
        <v>2019</v>
      </c>
      <c r="E7">
        <f t="shared" ref="E7:J7" ca="1" si="3">INDEX(INDIRECT("Dataset"&amp;$D$7),MATCH($B$4,Delsamlinger,0),MATCH(E3,Parametere,0))</f>
        <v>161991</v>
      </c>
      <c r="F7">
        <f t="shared" ca="1" si="3"/>
        <v>161991</v>
      </c>
      <c r="G7">
        <f t="shared" ca="1" si="3"/>
        <v>12267</v>
      </c>
      <c r="H7">
        <f t="shared" ca="1" si="3"/>
        <v>150439</v>
      </c>
      <c r="I7">
        <f t="shared" ca="1" si="3"/>
        <v>5809</v>
      </c>
      <c r="J7">
        <f t="shared" ca="1" si="3"/>
        <v>16</v>
      </c>
    </row>
    <row r="8" spans="2:10" x14ac:dyDescent="0.25">
      <c r="D8">
        <v>2020</v>
      </c>
      <c r="E8">
        <f t="shared" ref="E8:J10" ca="1" si="4">INDEX(INDIRECT("Dataset"&amp;$D8),MATCH($B$4,Delsamlinger,0),MATCH(E$3,Parametere,0))</f>
        <v>395041</v>
      </c>
      <c r="F8">
        <f t="shared" ca="1" si="4"/>
        <v>294175</v>
      </c>
      <c r="G8">
        <f t="shared" ca="1" si="4"/>
        <v>12588</v>
      </c>
      <c r="H8">
        <f t="shared" ca="1" si="4"/>
        <v>289181</v>
      </c>
      <c r="I8">
        <f t="shared" ca="1" si="4"/>
        <v>13050</v>
      </c>
      <c r="J8">
        <f t="shared" ca="1" si="4"/>
        <v>130</v>
      </c>
    </row>
    <row r="9" spans="2:10" x14ac:dyDescent="0.25">
      <c r="D9">
        <v>2021</v>
      </c>
      <c r="E9">
        <f t="shared" ca="1" si="4"/>
        <v>399459</v>
      </c>
      <c r="F9">
        <f t="shared" ca="1" si="4"/>
        <v>321763</v>
      </c>
      <c r="G9">
        <f t="shared" ca="1" si="4"/>
        <v>12701</v>
      </c>
      <c r="H9">
        <f t="shared" ca="1" si="4"/>
        <v>294472</v>
      </c>
      <c r="I9">
        <f t="shared" ca="1" si="4"/>
        <v>10588</v>
      </c>
      <c r="J9">
        <f t="shared" ca="1" si="4"/>
        <v>146</v>
      </c>
    </row>
    <row r="10" spans="2:10" x14ac:dyDescent="0.25">
      <c r="D10">
        <v>2022</v>
      </c>
      <c r="E10">
        <f t="shared" ca="1" si="4"/>
        <v>405494</v>
      </c>
      <c r="F10">
        <f t="shared" ca="1" si="4"/>
        <v>304628</v>
      </c>
      <c r="G10">
        <f t="shared" ca="1" si="4"/>
        <v>12693</v>
      </c>
      <c r="H10">
        <f t="shared" ca="1" si="4"/>
        <v>295134</v>
      </c>
      <c r="I10">
        <f t="shared" ca="1" si="4"/>
        <v>5992</v>
      </c>
      <c r="J10">
        <f t="shared" ca="1" si="4"/>
        <v>771</v>
      </c>
    </row>
  </sheetData>
  <dataValidations count="1">
    <dataValidation type="list" allowBlank="1" showInputMessage="1" showErrorMessage="1" sqref="B4" xr:uid="{00000000-0002-0000-0000-000000000000}">
      <formula1>Delsamlinger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91A7-8BF6-43D8-8263-8D90544E7ECF}">
  <dimension ref="A1:G18"/>
  <sheetViews>
    <sheetView tabSelected="1" zoomScale="115" zoomScaleNormal="115" workbookViewId="0">
      <selection activeCell="B15" sqref="B15:G15"/>
    </sheetView>
  </sheetViews>
  <sheetFormatPr defaultRowHeight="15" x14ac:dyDescent="0.25"/>
  <cols>
    <col min="1" max="1" width="22.42578125" bestFit="1" customWidth="1"/>
    <col min="2" max="2" width="9.7109375" bestFit="1" customWidth="1"/>
    <col min="3" max="3" width="9.85546875" bestFit="1" customWidth="1"/>
    <col min="4" max="4" width="12.42578125" bestFit="1" customWidth="1"/>
    <col min="5" max="5" width="9.7109375" bestFit="1" customWidth="1"/>
  </cols>
  <sheetData>
    <row r="1" spans="1:7" x14ac:dyDescent="0.25">
      <c r="A1" s="14">
        <v>2022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14652</v>
      </c>
      <c r="C2" s="5">
        <v>3533</v>
      </c>
      <c r="D2" s="5">
        <v>0</v>
      </c>
      <c r="E2" s="5">
        <v>3533</v>
      </c>
      <c r="F2" s="5">
        <v>40</v>
      </c>
      <c r="G2" s="5">
        <v>0</v>
      </c>
    </row>
    <row r="3" spans="1:7" x14ac:dyDescent="0.25">
      <c r="A3" s="13" t="s">
        <v>7</v>
      </c>
      <c r="B3" s="3">
        <v>1156230</v>
      </c>
      <c r="C3" s="3">
        <v>1120660</v>
      </c>
      <c r="D3" s="3">
        <v>1063625</v>
      </c>
      <c r="E3" s="3">
        <v>1118930</v>
      </c>
      <c r="F3" s="3">
        <v>4100</v>
      </c>
      <c r="G3" s="3">
        <v>0</v>
      </c>
    </row>
    <row r="4" spans="1:7" x14ac:dyDescent="0.25">
      <c r="A4" s="13" t="s">
        <v>8</v>
      </c>
      <c r="B4" s="2">
        <v>2190000</v>
      </c>
      <c r="C4" s="2">
        <v>1695000</v>
      </c>
      <c r="D4" s="2">
        <v>0</v>
      </c>
      <c r="E4" s="2">
        <v>1294639</v>
      </c>
      <c r="F4" s="2">
        <v>0</v>
      </c>
      <c r="G4" s="2">
        <v>0</v>
      </c>
    </row>
    <row r="5" spans="1:7" x14ac:dyDescent="0.25">
      <c r="A5" s="13" t="s">
        <v>9</v>
      </c>
      <c r="B5" s="2">
        <v>280971</v>
      </c>
      <c r="C5" s="2">
        <v>274504</v>
      </c>
      <c r="D5" s="28">
        <v>1500</v>
      </c>
      <c r="E5" s="2">
        <v>274520</v>
      </c>
      <c r="F5" s="2">
        <v>7053</v>
      </c>
      <c r="G5" s="2">
        <v>82</v>
      </c>
    </row>
    <row r="6" spans="1:7" x14ac:dyDescent="0.25">
      <c r="A6" s="13" t="s">
        <v>10</v>
      </c>
      <c r="B6" s="6">
        <v>272708</v>
      </c>
      <c r="C6" s="6">
        <v>186303</v>
      </c>
      <c r="D6" s="28">
        <v>183891</v>
      </c>
      <c r="E6" s="6">
        <v>185611</v>
      </c>
      <c r="F6" s="6">
        <v>1000</v>
      </c>
      <c r="G6" s="5">
        <v>0</v>
      </c>
    </row>
    <row r="7" spans="1:7" x14ac:dyDescent="0.25">
      <c r="A7" s="13" t="s">
        <v>11</v>
      </c>
      <c r="B7" s="2">
        <v>331200</v>
      </c>
      <c r="C7" s="2">
        <v>231198</v>
      </c>
      <c r="D7" s="2">
        <v>0</v>
      </c>
      <c r="E7" s="2">
        <v>231198</v>
      </c>
      <c r="F7" s="2">
        <v>2408</v>
      </c>
      <c r="G7" s="2">
        <v>123</v>
      </c>
    </row>
    <row r="8" spans="1:7" x14ac:dyDescent="0.25">
      <c r="A8" s="13" t="s">
        <v>12</v>
      </c>
      <c r="B8" s="2">
        <v>43100</v>
      </c>
      <c r="C8" s="2">
        <v>9600</v>
      </c>
      <c r="D8" s="2">
        <v>0</v>
      </c>
      <c r="E8" s="2">
        <v>0</v>
      </c>
      <c r="F8" s="2">
        <v>100</v>
      </c>
      <c r="G8" s="2">
        <v>0</v>
      </c>
    </row>
    <row r="9" spans="1:7" x14ac:dyDescent="0.25">
      <c r="A9" s="13" t="s">
        <v>13</v>
      </c>
      <c r="B9" s="28">
        <v>9696</v>
      </c>
      <c r="C9" s="28">
        <v>32797</v>
      </c>
      <c r="D9" s="28">
        <v>2897</v>
      </c>
      <c r="E9" s="28">
        <v>0</v>
      </c>
      <c r="F9" s="28">
        <v>0</v>
      </c>
      <c r="G9" s="2">
        <v>0</v>
      </c>
    </row>
    <row r="10" spans="1:7" x14ac:dyDescent="0.25">
      <c r="A10" s="13" t="s">
        <v>14</v>
      </c>
      <c r="B10" s="28">
        <v>10000</v>
      </c>
      <c r="C10" s="28">
        <v>0</v>
      </c>
      <c r="D10" s="28">
        <v>0</v>
      </c>
      <c r="E10" s="28">
        <v>0</v>
      </c>
      <c r="F10" s="28">
        <v>0</v>
      </c>
      <c r="G10" s="2">
        <v>0</v>
      </c>
    </row>
    <row r="11" spans="1:7" x14ac:dyDescent="0.25">
      <c r="A11" s="13" t="s">
        <v>15</v>
      </c>
      <c r="B11" s="2">
        <v>2341668</v>
      </c>
      <c r="C11" s="2">
        <v>455115</v>
      </c>
      <c r="D11" s="2">
        <v>1098</v>
      </c>
      <c r="E11" s="2">
        <v>454017</v>
      </c>
      <c r="F11" s="2">
        <v>15614</v>
      </c>
      <c r="G11" s="2">
        <v>6043</v>
      </c>
    </row>
    <row r="12" spans="1:7" x14ac:dyDescent="0.25">
      <c r="A12" s="13" t="s">
        <v>16</v>
      </c>
      <c r="B12" s="2">
        <v>104777</v>
      </c>
      <c r="C12" s="2">
        <v>43089</v>
      </c>
      <c r="D12" s="2">
        <v>438</v>
      </c>
      <c r="E12" s="2">
        <v>0</v>
      </c>
      <c r="F12" s="2">
        <v>1373</v>
      </c>
      <c r="G12" s="2">
        <v>39</v>
      </c>
    </row>
    <row r="13" spans="1:7" x14ac:dyDescent="0.25">
      <c r="A13" s="13" t="s">
        <v>22</v>
      </c>
      <c r="B13" s="2">
        <v>99152</v>
      </c>
      <c r="C13" s="2">
        <v>95939</v>
      </c>
      <c r="D13" s="2">
        <v>17127</v>
      </c>
      <c r="E13" s="2">
        <v>93443</v>
      </c>
      <c r="F13" s="2">
        <v>1522</v>
      </c>
      <c r="G13" s="2">
        <v>31</v>
      </c>
    </row>
    <row r="14" spans="1:7" x14ac:dyDescent="0.25">
      <c r="A14" s="13" t="s">
        <v>17</v>
      </c>
      <c r="B14" s="2">
        <v>2100</v>
      </c>
      <c r="C14" s="2">
        <v>322</v>
      </c>
      <c r="D14" s="2">
        <v>228</v>
      </c>
      <c r="E14" s="2">
        <v>322</v>
      </c>
      <c r="F14" s="2">
        <v>0</v>
      </c>
      <c r="G14" s="2">
        <v>0</v>
      </c>
    </row>
    <row r="15" spans="1:7" x14ac:dyDescent="0.25">
      <c r="A15" s="13" t="s">
        <v>18</v>
      </c>
      <c r="B15" s="1">
        <v>405494</v>
      </c>
      <c r="C15" s="1">
        <v>304628</v>
      </c>
      <c r="D15" s="1">
        <v>12693</v>
      </c>
      <c r="E15" s="1">
        <v>295134</v>
      </c>
      <c r="F15" s="1">
        <v>5992</v>
      </c>
      <c r="G15" s="27">
        <v>771</v>
      </c>
    </row>
    <row r="16" spans="1:7" x14ac:dyDescent="0.25">
      <c r="A16" s="13" t="s">
        <v>19</v>
      </c>
      <c r="B16" s="2">
        <v>67500</v>
      </c>
      <c r="C16" s="2">
        <v>25305</v>
      </c>
      <c r="D16" s="2">
        <v>3500</v>
      </c>
      <c r="E16" s="2">
        <v>9675</v>
      </c>
      <c r="F16" s="2">
        <v>217</v>
      </c>
      <c r="G16" s="2">
        <v>0</v>
      </c>
    </row>
    <row r="17" spans="1:7" x14ac:dyDescent="0.25">
      <c r="A17" s="13" t="s">
        <v>20</v>
      </c>
      <c r="B17" s="2">
        <v>83680</v>
      </c>
      <c r="C17" s="2">
        <v>81217</v>
      </c>
      <c r="D17" s="2">
        <v>10200</v>
      </c>
      <c r="E17" s="2">
        <v>5461</v>
      </c>
      <c r="F17" s="2">
        <v>143</v>
      </c>
      <c r="G17" s="2">
        <v>40</v>
      </c>
    </row>
    <row r="18" spans="1:7" x14ac:dyDescent="0.25">
      <c r="A18" s="13" t="s">
        <v>21</v>
      </c>
      <c r="B18" s="4">
        <v>586703</v>
      </c>
      <c r="C18" s="4">
        <v>315632</v>
      </c>
      <c r="D18" s="4">
        <v>0</v>
      </c>
      <c r="E18" s="4">
        <v>201000</v>
      </c>
      <c r="F18" s="2">
        <v>4096</v>
      </c>
      <c r="G18" s="2">
        <v>133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73"/>
  <sheetViews>
    <sheetView topLeftCell="F23" zoomScaleNormal="100" workbookViewId="0">
      <selection activeCell="B6" sqref="B6"/>
    </sheetView>
  </sheetViews>
  <sheetFormatPr defaultRowHeight="15" x14ac:dyDescent="0.25"/>
  <cols>
    <col min="2" max="2" width="16.42578125" customWidth="1"/>
    <col min="5" max="5" width="23.42578125" bestFit="1" customWidth="1"/>
    <col min="6" max="6" width="12" customWidth="1"/>
    <col min="7" max="8" width="13.28515625" bestFit="1" customWidth="1"/>
    <col min="9" max="9" width="11.140625" customWidth="1"/>
    <col min="10" max="10" width="12.28515625" customWidth="1"/>
    <col min="11" max="11" width="10.7109375" bestFit="1" customWidth="1"/>
  </cols>
  <sheetData>
    <row r="3" spans="2:12" x14ac:dyDescent="0.25">
      <c r="F3" t="str">
        <f>B6&amp;" per år"</f>
        <v>Tilvekst per år</v>
      </c>
    </row>
    <row r="4" spans="2:12" x14ac:dyDescent="0.25">
      <c r="F4" s="15">
        <v>2016</v>
      </c>
      <c r="G4" s="15">
        <v>2017</v>
      </c>
      <c r="H4" s="15">
        <v>2018</v>
      </c>
      <c r="I4" s="15">
        <v>2019</v>
      </c>
      <c r="J4" s="15">
        <v>2020</v>
      </c>
      <c r="K4" s="15">
        <v>2021</v>
      </c>
      <c r="L4" s="15">
        <v>2022</v>
      </c>
    </row>
    <row r="5" spans="2:12" x14ac:dyDescent="0.25">
      <c r="B5" s="15" t="s">
        <v>25</v>
      </c>
      <c r="E5" s="15" t="s">
        <v>0</v>
      </c>
      <c r="F5" s="18">
        <f t="shared" ref="F5:L16" ca="1" si="0">INDEX(INDIRECT("Dataset"&amp;F$4),MATCH($E5,Delsamlinger,0),MATCH($B$6,Parametere,0))</f>
        <v>175</v>
      </c>
      <c r="G5" s="18">
        <f t="shared" ca="1" si="0"/>
        <v>150</v>
      </c>
      <c r="H5" s="18">
        <f t="shared" ca="1" si="0"/>
        <v>150</v>
      </c>
      <c r="I5" s="18">
        <f t="shared" ca="1" si="0"/>
        <v>70</v>
      </c>
      <c r="J5" s="18">
        <f t="shared" ca="1" si="0"/>
        <v>114</v>
      </c>
      <c r="K5" s="18">
        <f t="shared" ca="1" si="0"/>
        <v>75</v>
      </c>
      <c r="L5" s="18">
        <f t="shared" ca="1" si="0"/>
        <v>40</v>
      </c>
    </row>
    <row r="6" spans="2:12" x14ac:dyDescent="0.25">
      <c r="B6" t="s">
        <v>2</v>
      </c>
      <c r="E6" s="15" t="s">
        <v>7</v>
      </c>
      <c r="F6" s="18">
        <f t="shared" ca="1" si="0"/>
        <v>3567</v>
      </c>
      <c r="G6" s="18">
        <f t="shared" ca="1" si="0"/>
        <v>6026</v>
      </c>
      <c r="H6" s="18">
        <f t="shared" ca="1" si="0"/>
        <v>5061</v>
      </c>
      <c r="I6" s="18">
        <f t="shared" ca="1" si="0"/>
        <v>7100</v>
      </c>
      <c r="J6" s="18">
        <f t="shared" ca="1" si="0"/>
        <v>7100</v>
      </c>
      <c r="K6" s="18">
        <f t="shared" ca="1" si="0"/>
        <v>6050</v>
      </c>
      <c r="L6" s="18">
        <f t="shared" ca="1" si="0"/>
        <v>4100</v>
      </c>
    </row>
    <row r="7" spans="2:12" x14ac:dyDescent="0.25">
      <c r="E7" s="15" t="s">
        <v>9</v>
      </c>
      <c r="F7" s="18">
        <f t="shared" ca="1" si="0"/>
        <v>2667</v>
      </c>
      <c r="G7" s="18">
        <f t="shared" ca="1" si="0"/>
        <v>2936</v>
      </c>
      <c r="H7" s="18">
        <f t="shared" ca="1" si="0"/>
        <v>3785</v>
      </c>
      <c r="I7" s="18">
        <f t="shared" ca="1" si="0"/>
        <v>4000</v>
      </c>
      <c r="J7" s="18">
        <f t="shared" ca="1" si="0"/>
        <v>4500</v>
      </c>
      <c r="K7" s="18">
        <f t="shared" ca="1" si="0"/>
        <v>800</v>
      </c>
      <c r="L7" s="18">
        <f t="shared" ca="1" si="0"/>
        <v>7053</v>
      </c>
    </row>
    <row r="8" spans="2:12" x14ac:dyDescent="0.25">
      <c r="E8" s="15" t="s">
        <v>10</v>
      </c>
      <c r="F8" s="18">
        <f t="shared" ca="1" si="0"/>
        <v>2850</v>
      </c>
      <c r="G8" s="18">
        <f t="shared" ca="1" si="0"/>
        <v>65</v>
      </c>
      <c r="H8" s="18">
        <f t="shared" ca="1" si="0"/>
        <v>300</v>
      </c>
      <c r="I8" s="18">
        <f t="shared" ca="1" si="0"/>
        <v>500</v>
      </c>
      <c r="J8" s="18">
        <f t="shared" ca="1" si="0"/>
        <v>500</v>
      </c>
      <c r="K8" s="18">
        <f t="shared" ca="1" si="0"/>
        <v>200</v>
      </c>
      <c r="L8" s="18">
        <f t="shared" ca="1" si="0"/>
        <v>1000</v>
      </c>
    </row>
    <row r="9" spans="2:12" x14ac:dyDescent="0.25">
      <c r="E9" s="15" t="s">
        <v>11</v>
      </c>
      <c r="F9" s="18">
        <f t="shared" ca="1" si="0"/>
        <v>4100</v>
      </c>
      <c r="G9" s="18">
        <f t="shared" ca="1" si="0"/>
        <v>2814</v>
      </c>
      <c r="H9" s="18">
        <f t="shared" ca="1" si="0"/>
        <v>2019</v>
      </c>
      <c r="I9" s="18">
        <f t="shared" ca="1" si="0"/>
        <v>2019</v>
      </c>
      <c r="J9" s="18">
        <f t="shared" ca="1" si="0"/>
        <v>12331</v>
      </c>
      <c r="K9" s="18">
        <f t="shared" ca="1" si="0"/>
        <v>10053</v>
      </c>
      <c r="L9" s="18">
        <f t="shared" ca="1" si="0"/>
        <v>2408</v>
      </c>
    </row>
    <row r="10" spans="2:12" x14ac:dyDescent="0.25">
      <c r="E10" s="15" t="s">
        <v>15</v>
      </c>
      <c r="F10" s="18">
        <f t="shared" ca="1" si="0"/>
        <v>36477</v>
      </c>
      <c r="G10" s="18">
        <f t="shared" ca="1" si="0"/>
        <v>13791</v>
      </c>
      <c r="H10" s="18">
        <f t="shared" ca="1" si="0"/>
        <v>15834</v>
      </c>
      <c r="I10" s="18">
        <f t="shared" ca="1" si="0"/>
        <v>113669</v>
      </c>
      <c r="J10" s="18">
        <f t="shared" ca="1" si="0"/>
        <v>2890</v>
      </c>
      <c r="K10" s="18">
        <f t="shared" ca="1" si="0"/>
        <v>2050</v>
      </c>
      <c r="L10" s="18">
        <f t="shared" ca="1" si="0"/>
        <v>15614</v>
      </c>
    </row>
    <row r="11" spans="2:12" x14ac:dyDescent="0.25">
      <c r="E11" s="15" t="s">
        <v>16</v>
      </c>
      <c r="F11" s="18">
        <f t="shared" ca="1" si="0"/>
        <v>0</v>
      </c>
      <c r="G11" s="18">
        <f t="shared" ca="1" si="0"/>
        <v>596</v>
      </c>
      <c r="H11" s="18">
        <f t="shared" ca="1" si="0"/>
        <v>99</v>
      </c>
      <c r="I11" s="18">
        <f t="shared" ca="1" si="0"/>
        <v>99</v>
      </c>
      <c r="J11" s="18">
        <f t="shared" ca="1" si="0"/>
        <v>433</v>
      </c>
      <c r="K11" s="18">
        <f t="shared" ca="1" si="0"/>
        <v>401</v>
      </c>
      <c r="L11" s="18">
        <f t="shared" ca="1" si="0"/>
        <v>1373</v>
      </c>
    </row>
    <row r="12" spans="2:12" x14ac:dyDescent="0.25">
      <c r="E12" s="15" t="s">
        <v>22</v>
      </c>
      <c r="F12" s="18">
        <f t="shared" ca="1" si="0"/>
        <v>3170</v>
      </c>
      <c r="G12" s="18">
        <f t="shared" ca="1" si="0"/>
        <v>7528</v>
      </c>
      <c r="H12" s="18">
        <f t="shared" ca="1" si="0"/>
        <v>402</v>
      </c>
      <c r="I12" s="18">
        <f t="shared" ca="1" si="0"/>
        <v>713</v>
      </c>
      <c r="J12" s="18">
        <f t="shared" ca="1" si="0"/>
        <v>3292</v>
      </c>
      <c r="K12" s="18">
        <f t="shared" ca="1" si="0"/>
        <v>2357</v>
      </c>
      <c r="L12" s="18">
        <f t="shared" ca="1" si="0"/>
        <v>1522</v>
      </c>
    </row>
    <row r="13" spans="2:12" x14ac:dyDescent="0.25">
      <c r="E13" s="15" t="s">
        <v>18</v>
      </c>
      <c r="F13" s="18">
        <f t="shared" ca="1" si="0"/>
        <v>9251</v>
      </c>
      <c r="G13" s="18">
        <f t="shared" ca="1" si="0"/>
        <v>8719</v>
      </c>
      <c r="H13" s="18">
        <f t="shared" ca="1" si="0"/>
        <v>8420</v>
      </c>
      <c r="I13" s="18">
        <f t="shared" ca="1" si="0"/>
        <v>5809</v>
      </c>
      <c r="J13" s="18">
        <f t="shared" ca="1" si="0"/>
        <v>13050</v>
      </c>
      <c r="K13" s="18">
        <f t="shared" ca="1" si="0"/>
        <v>10588</v>
      </c>
      <c r="L13" s="18">
        <f t="shared" ca="1" si="0"/>
        <v>5992</v>
      </c>
    </row>
    <row r="14" spans="2:12" x14ac:dyDescent="0.25">
      <c r="E14" s="15" t="s">
        <v>19</v>
      </c>
      <c r="F14" s="18">
        <f t="shared" ca="1" si="0"/>
        <v>0</v>
      </c>
      <c r="G14" s="18">
        <f t="shared" ca="1" si="0"/>
        <v>0</v>
      </c>
      <c r="H14" s="18">
        <f t="shared" ca="1" si="0"/>
        <v>100</v>
      </c>
      <c r="I14" s="18">
        <f t="shared" ca="1" si="0"/>
        <v>0</v>
      </c>
      <c r="J14" s="18">
        <f t="shared" ca="1" si="0"/>
        <v>217</v>
      </c>
      <c r="K14" s="18">
        <f t="shared" ca="1" si="0"/>
        <v>217</v>
      </c>
      <c r="L14" s="18">
        <f t="shared" ca="1" si="0"/>
        <v>217</v>
      </c>
    </row>
    <row r="15" spans="2:12" x14ac:dyDescent="0.25">
      <c r="E15" s="15" t="s">
        <v>20</v>
      </c>
      <c r="F15" s="18">
        <f t="shared" ca="1" si="0"/>
        <v>0</v>
      </c>
      <c r="G15" s="18">
        <f t="shared" ca="1" si="0"/>
        <v>0</v>
      </c>
      <c r="H15" s="18">
        <f t="shared" ca="1" si="0"/>
        <v>228</v>
      </c>
      <c r="I15" s="18">
        <f t="shared" ca="1" si="0"/>
        <v>0</v>
      </c>
      <c r="J15" s="18">
        <f t="shared" ca="1" si="0"/>
        <v>199</v>
      </c>
      <c r="K15" s="18">
        <f t="shared" ca="1" si="0"/>
        <v>543</v>
      </c>
      <c r="L15" s="18">
        <f t="shared" ca="1" si="0"/>
        <v>143</v>
      </c>
    </row>
    <row r="16" spans="2:12" x14ac:dyDescent="0.25">
      <c r="E16" s="15" t="s">
        <v>21</v>
      </c>
      <c r="F16" s="18">
        <f t="shared" ca="1" si="0"/>
        <v>0</v>
      </c>
      <c r="G16" s="18">
        <f t="shared" ca="1" si="0"/>
        <v>540</v>
      </c>
      <c r="H16" s="18">
        <f t="shared" ca="1" si="0"/>
        <v>1457</v>
      </c>
      <c r="I16" s="18">
        <f t="shared" ca="1" si="0"/>
        <v>0</v>
      </c>
      <c r="J16" s="18">
        <f t="shared" ca="1" si="0"/>
        <v>0</v>
      </c>
      <c r="K16" s="18">
        <f t="shared" ca="1" si="0"/>
        <v>170</v>
      </c>
      <c r="L16" s="18">
        <f t="shared" ca="1" si="0"/>
        <v>4096</v>
      </c>
    </row>
    <row r="36" spans="5:5" x14ac:dyDescent="0.25">
      <c r="E36" t="str">
        <f>B6&amp;" objekter i 2022"</f>
        <v>Tilvekst objekter i 2022</v>
      </c>
    </row>
    <row r="59" spans="5:7" x14ac:dyDescent="0.25">
      <c r="E59" t="s">
        <v>40</v>
      </c>
    </row>
    <row r="60" spans="5:7" x14ac:dyDescent="0.25">
      <c r="F60" s="26" t="s">
        <v>1</v>
      </c>
      <c r="G60" s="26" t="s">
        <v>3</v>
      </c>
    </row>
    <row r="61" spans="5:7" x14ac:dyDescent="0.25">
      <c r="E61" s="26" t="s">
        <v>0</v>
      </c>
      <c r="F61">
        <v>14652</v>
      </c>
      <c r="G61">
        <v>3533</v>
      </c>
    </row>
    <row r="62" spans="5:7" x14ac:dyDescent="0.25">
      <c r="E62" s="26" t="s">
        <v>7</v>
      </c>
      <c r="F62">
        <v>1156230</v>
      </c>
      <c r="G62">
        <v>1120660</v>
      </c>
    </row>
    <row r="63" spans="5:7" x14ac:dyDescent="0.25">
      <c r="E63" s="26" t="s">
        <v>9</v>
      </c>
      <c r="F63">
        <v>280971</v>
      </c>
      <c r="G63">
        <v>274504</v>
      </c>
    </row>
    <row r="64" spans="5:7" x14ac:dyDescent="0.25">
      <c r="E64" s="26" t="s">
        <v>10</v>
      </c>
      <c r="F64">
        <v>272708</v>
      </c>
      <c r="G64">
        <v>186303</v>
      </c>
    </row>
    <row r="65" spans="5:7" x14ac:dyDescent="0.25">
      <c r="E65" s="26" t="s">
        <v>11</v>
      </c>
      <c r="F65">
        <v>331200</v>
      </c>
      <c r="G65">
        <v>231198</v>
      </c>
    </row>
    <row r="66" spans="5:7" x14ac:dyDescent="0.25">
      <c r="E66" s="26" t="s">
        <v>15</v>
      </c>
      <c r="F66">
        <v>2341668</v>
      </c>
      <c r="G66">
        <v>455115</v>
      </c>
    </row>
    <row r="67" spans="5:7" x14ac:dyDescent="0.25">
      <c r="E67" s="26" t="s">
        <v>16</v>
      </c>
      <c r="F67">
        <v>104777</v>
      </c>
      <c r="G67">
        <v>43089</v>
      </c>
    </row>
    <row r="68" spans="5:7" x14ac:dyDescent="0.25">
      <c r="E68" s="26" t="s">
        <v>22</v>
      </c>
      <c r="F68">
        <v>99152</v>
      </c>
      <c r="G68">
        <v>95939</v>
      </c>
    </row>
    <row r="69" spans="5:7" x14ac:dyDescent="0.25">
      <c r="E69" s="26" t="s">
        <v>18</v>
      </c>
      <c r="F69">
        <v>405494</v>
      </c>
      <c r="G69">
        <v>304628</v>
      </c>
    </row>
    <row r="70" spans="5:7" x14ac:dyDescent="0.25">
      <c r="E70" s="26" t="s">
        <v>19</v>
      </c>
      <c r="F70">
        <v>317500</v>
      </c>
      <c r="G70">
        <v>25305</v>
      </c>
    </row>
    <row r="71" spans="5:7" x14ac:dyDescent="0.25">
      <c r="E71" s="26" t="s">
        <v>20</v>
      </c>
      <c r="F71">
        <v>83680</v>
      </c>
      <c r="G71">
        <v>81217</v>
      </c>
    </row>
    <row r="72" spans="5:7" x14ac:dyDescent="0.25">
      <c r="E72" s="26" t="s">
        <v>21</v>
      </c>
      <c r="F72">
        <v>586703</v>
      </c>
      <c r="G72">
        <v>315632</v>
      </c>
    </row>
    <row r="73" spans="5:7" x14ac:dyDescent="0.25">
      <c r="E73" s="27"/>
    </row>
  </sheetData>
  <dataValidations count="1">
    <dataValidation type="list" allowBlank="1" showInputMessage="1" showErrorMessage="1" sqref="B6" xr:uid="{00000000-0002-0000-0100-000000000000}">
      <formula1>Parametere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L80"/>
  <sheetViews>
    <sheetView topLeftCell="I1" zoomScale="120" zoomScaleNormal="120" workbookViewId="0">
      <selection activeCell="AA27" sqref="AA27"/>
    </sheetView>
  </sheetViews>
  <sheetFormatPr defaultRowHeight="15" x14ac:dyDescent="0.25"/>
  <cols>
    <col min="2" max="2" width="16.42578125" customWidth="1"/>
    <col min="4" max="4" width="14.42578125" bestFit="1" customWidth="1"/>
    <col min="5" max="5" width="35.140625" bestFit="1" customWidth="1"/>
    <col min="6" max="6" width="12" customWidth="1"/>
    <col min="7" max="8" width="12.28515625" bestFit="1" customWidth="1"/>
    <col min="9" max="9" width="13.5703125" customWidth="1"/>
    <col min="10" max="10" width="10.28515625" bestFit="1" customWidth="1"/>
    <col min="11" max="11" width="10.42578125" bestFit="1" customWidth="1"/>
    <col min="12" max="12" width="10.28515625" bestFit="1" customWidth="1"/>
  </cols>
  <sheetData>
    <row r="3" spans="2:12" x14ac:dyDescent="0.25">
      <c r="F3" t="str">
        <f>B6&amp;" objekter per år for hele NHM"</f>
        <v>Antall objekter per år for hele NHM</v>
      </c>
    </row>
    <row r="4" spans="2:12" x14ac:dyDescent="0.25">
      <c r="F4" s="15">
        <v>2016</v>
      </c>
      <c r="G4" s="15">
        <v>2017</v>
      </c>
      <c r="H4" s="15">
        <v>2018</v>
      </c>
      <c r="I4" s="15">
        <v>2019</v>
      </c>
      <c r="J4" s="15">
        <v>2020</v>
      </c>
      <c r="K4" s="15">
        <v>2021</v>
      </c>
      <c r="L4" s="15">
        <v>2022</v>
      </c>
    </row>
    <row r="5" spans="2:12" x14ac:dyDescent="0.25">
      <c r="B5" s="15" t="s">
        <v>25</v>
      </c>
      <c r="C5" s="24"/>
      <c r="E5" s="15" t="s">
        <v>0</v>
      </c>
      <c r="F5" s="18">
        <f t="shared" ref="F5:L16" ca="1" si="0">INDEX(INDIRECT("Dataset"&amp;F$4),MATCH($E5,Delsamlinger,0),MATCH($B$6,Parametere,0))</f>
        <v>14162</v>
      </c>
      <c r="G5" s="18">
        <f ca="1">INDEX(INDIRECT("Dataset"&amp;G$4),MATCH($E5,Delsamlinger,0),MATCH($B$6,Parametere,0))</f>
        <v>14262</v>
      </c>
      <c r="H5" s="18">
        <f t="shared" ca="1" si="0"/>
        <v>14362</v>
      </c>
      <c r="I5" s="18">
        <f ca="1">INDEX(INDIRECT("Dataset"&amp;I$4),MATCH($E5,Delsamlinger,0),MATCH($B$6,Parametere,0))</f>
        <v>14362</v>
      </c>
      <c r="J5" s="18">
        <f ca="1">INDEX(INDIRECT("Dataset"&amp;J$4),MATCH($E5,Delsamlinger,0),MATCH($B$6,Parametere,0))</f>
        <v>14362</v>
      </c>
      <c r="K5" s="18">
        <f ca="1">INDEX(INDIRECT("Dataset"&amp;K$4),MATCH($E5,Delsamlinger,0),MATCH($B$6,Parametere,0))</f>
        <v>14612</v>
      </c>
      <c r="L5" s="18">
        <f ca="1">INDEX(INDIRECT("Dataset"&amp;L$4),MATCH($E5,Delsamlinger,0),MATCH($B$6,Parametere,0))</f>
        <v>14652</v>
      </c>
    </row>
    <row r="6" spans="2:12" x14ac:dyDescent="0.25">
      <c r="B6" t="s">
        <v>1</v>
      </c>
      <c r="E6" s="15" t="s">
        <v>7</v>
      </c>
      <c r="F6" s="18">
        <f t="shared" ca="1" si="0"/>
        <v>1065623</v>
      </c>
      <c r="G6" s="18">
        <f t="shared" ca="1" si="0"/>
        <v>1110730</v>
      </c>
      <c r="H6" s="18">
        <f t="shared" ca="1" si="0"/>
        <v>1122730</v>
      </c>
      <c r="I6" s="18">
        <f t="shared" ca="1" si="0"/>
        <v>1146730</v>
      </c>
      <c r="J6" s="18">
        <f t="shared" ca="1" si="0"/>
        <v>1152730</v>
      </c>
      <c r="K6" s="18">
        <f t="shared" ca="1" si="0"/>
        <v>1158780</v>
      </c>
      <c r="L6" s="18">
        <f t="shared" ca="1" si="0"/>
        <v>1156230</v>
      </c>
    </row>
    <row r="7" spans="2:12" x14ac:dyDescent="0.25">
      <c r="E7" s="15" t="s">
        <v>9</v>
      </c>
      <c r="F7" s="18">
        <f t="shared" ca="1" si="0"/>
        <v>339221</v>
      </c>
      <c r="G7" s="18">
        <f t="shared" ca="1" si="0"/>
        <v>340535</v>
      </c>
      <c r="H7" s="18">
        <f t="shared" ca="1" si="0"/>
        <v>354029</v>
      </c>
      <c r="I7" s="18">
        <f t="shared" ca="1" si="0"/>
        <v>266708</v>
      </c>
      <c r="J7" s="18">
        <f t="shared" ca="1" si="0"/>
        <v>269171</v>
      </c>
      <c r="K7" s="18">
        <f t="shared" ca="1" si="0"/>
        <v>269971</v>
      </c>
      <c r="L7" s="18">
        <f t="shared" ca="1" si="0"/>
        <v>280971</v>
      </c>
    </row>
    <row r="8" spans="2:12" x14ac:dyDescent="0.25">
      <c r="E8" s="15" t="s">
        <v>10</v>
      </c>
      <c r="F8" s="18">
        <f t="shared" ca="1" si="0"/>
        <v>205100</v>
      </c>
      <c r="G8" s="18">
        <f t="shared" ca="1" si="0"/>
        <v>265208</v>
      </c>
      <c r="H8" s="18">
        <f t="shared" ca="1" si="0"/>
        <v>265208</v>
      </c>
      <c r="I8" s="18">
        <f t="shared" ca="1" si="0"/>
        <v>265208</v>
      </c>
      <c r="J8" s="18">
        <f t="shared" ca="1" si="0"/>
        <v>271208</v>
      </c>
      <c r="K8" s="18">
        <f t="shared" ca="1" si="0"/>
        <v>271708</v>
      </c>
      <c r="L8" s="18">
        <f t="shared" ca="1" si="0"/>
        <v>272708</v>
      </c>
    </row>
    <row r="9" spans="2:12" x14ac:dyDescent="0.25">
      <c r="E9" s="15" t="s">
        <v>11</v>
      </c>
      <c r="F9" s="18">
        <f t="shared" ca="1" si="0"/>
        <v>351100</v>
      </c>
      <c r="G9" s="18">
        <f t="shared" ca="1" si="0"/>
        <v>351100</v>
      </c>
      <c r="H9" s="18">
        <f t="shared" ca="1" si="0"/>
        <v>351100</v>
      </c>
      <c r="I9" s="18">
        <f t="shared" ca="1" si="0"/>
        <v>351200</v>
      </c>
      <c r="J9" s="18">
        <f t="shared" ca="1" si="0"/>
        <v>351200</v>
      </c>
      <c r="K9" s="18">
        <f t="shared" ca="1" si="0"/>
        <v>331200</v>
      </c>
      <c r="L9" s="18">
        <f t="shared" ca="1" si="0"/>
        <v>331200</v>
      </c>
    </row>
    <row r="10" spans="2:12" x14ac:dyDescent="0.25">
      <c r="E10" s="15" t="s">
        <v>15</v>
      </c>
      <c r="F10" s="18">
        <f t="shared" ca="1" si="0"/>
        <v>2171494</v>
      </c>
      <c r="G10" s="18">
        <f t="shared" ca="1" si="0"/>
        <v>2199978</v>
      </c>
      <c r="H10" s="18">
        <f t="shared" ca="1" si="0"/>
        <v>2213620</v>
      </c>
      <c r="I10" s="18">
        <f t="shared" ca="1" si="0"/>
        <v>2327289</v>
      </c>
      <c r="J10" s="18">
        <f t="shared" ca="1" si="0"/>
        <v>2329746</v>
      </c>
      <c r="K10" s="18">
        <f t="shared" ca="1" si="0"/>
        <v>2327796</v>
      </c>
      <c r="L10" s="18">
        <f t="shared" ca="1" si="0"/>
        <v>2341668</v>
      </c>
    </row>
    <row r="11" spans="2:12" x14ac:dyDescent="0.25">
      <c r="E11" s="15" t="s">
        <v>16</v>
      </c>
      <c r="F11" s="18">
        <f t="shared" ca="1" si="0"/>
        <v>146086</v>
      </c>
      <c r="G11" s="18">
        <f t="shared" ca="1" si="0"/>
        <v>113431</v>
      </c>
      <c r="H11" s="18">
        <f t="shared" ca="1" si="0"/>
        <v>113695</v>
      </c>
      <c r="I11" s="18">
        <f t="shared" ca="1" si="0"/>
        <v>113695</v>
      </c>
      <c r="J11" s="18">
        <f t="shared" ca="1" si="0"/>
        <v>114138</v>
      </c>
      <c r="K11" s="18">
        <f t="shared" ca="1" si="0"/>
        <v>103546</v>
      </c>
      <c r="L11" s="18">
        <f t="shared" ca="1" si="0"/>
        <v>104777</v>
      </c>
    </row>
    <row r="12" spans="2:12" x14ac:dyDescent="0.25">
      <c r="E12" s="15" t="s">
        <v>22</v>
      </c>
      <c r="F12" s="18">
        <f t="shared" ca="1" si="0"/>
        <v>311142</v>
      </c>
      <c r="G12" s="18">
        <f t="shared" ca="1" si="0"/>
        <v>359186</v>
      </c>
      <c r="H12" s="18">
        <f t="shared" ca="1" si="0"/>
        <v>311200</v>
      </c>
      <c r="I12" s="18">
        <f t="shared" ca="1" si="0"/>
        <v>311560</v>
      </c>
      <c r="J12" s="18">
        <f t="shared" ca="1" si="0"/>
        <v>94820</v>
      </c>
      <c r="K12" s="18">
        <f t="shared" ca="1" si="0"/>
        <v>96994</v>
      </c>
      <c r="L12" s="18">
        <f t="shared" ca="1" si="0"/>
        <v>99152</v>
      </c>
    </row>
    <row r="13" spans="2:12" x14ac:dyDescent="0.25">
      <c r="E13" s="15" t="s">
        <v>18</v>
      </c>
      <c r="F13" s="18">
        <f t="shared" ca="1" si="0"/>
        <v>145574</v>
      </c>
      <c r="G13" s="18">
        <f t="shared" ca="1" si="0"/>
        <v>147798</v>
      </c>
      <c r="H13" s="18">
        <f t="shared" ca="1" si="0"/>
        <v>156182</v>
      </c>
      <c r="I13" s="18">
        <f t="shared" ca="1" si="0"/>
        <v>161991</v>
      </c>
      <c r="J13" s="18">
        <f t="shared" ca="1" si="0"/>
        <v>395041</v>
      </c>
      <c r="K13" s="18">
        <f t="shared" ca="1" si="0"/>
        <v>399459</v>
      </c>
      <c r="L13" s="18">
        <f t="shared" ca="1" si="0"/>
        <v>405494</v>
      </c>
    </row>
    <row r="14" spans="2:12" x14ac:dyDescent="0.25">
      <c r="E14" s="15" t="s">
        <v>19</v>
      </c>
      <c r="F14" s="18">
        <f t="shared" ca="1" si="0"/>
        <v>69500</v>
      </c>
      <c r="G14" s="18">
        <f t="shared" ca="1" si="0"/>
        <v>69500</v>
      </c>
      <c r="H14" s="18">
        <f t="shared" ca="1" si="0"/>
        <v>71500</v>
      </c>
      <c r="I14" s="18">
        <f t="shared" ca="1" si="0"/>
        <v>71500</v>
      </c>
      <c r="J14" s="18">
        <f t="shared" ca="1" si="0"/>
        <v>71500</v>
      </c>
      <c r="K14" s="18">
        <f t="shared" ca="1" si="0"/>
        <v>71500</v>
      </c>
      <c r="L14" s="18">
        <f t="shared" ca="1" si="0"/>
        <v>67500</v>
      </c>
    </row>
    <row r="15" spans="2:12" x14ac:dyDescent="0.25">
      <c r="E15" s="15" t="s">
        <v>20</v>
      </c>
      <c r="F15" s="18">
        <f t="shared" ca="1" si="0"/>
        <v>82376</v>
      </c>
      <c r="G15" s="18">
        <f t="shared" ca="1" si="0"/>
        <v>82376</v>
      </c>
      <c r="H15" s="18">
        <f t="shared" ca="1" si="0"/>
        <v>84223</v>
      </c>
      <c r="I15" s="18">
        <f t="shared" ca="1" si="0"/>
        <v>84223</v>
      </c>
      <c r="J15" s="18">
        <f t="shared" ca="1" si="0"/>
        <v>84422</v>
      </c>
      <c r="K15" s="18">
        <f t="shared" ca="1" si="0"/>
        <v>83525</v>
      </c>
      <c r="L15" s="18">
        <f t="shared" ca="1" si="0"/>
        <v>83680</v>
      </c>
    </row>
    <row r="16" spans="2:12" x14ac:dyDescent="0.25">
      <c r="E16" s="15" t="s">
        <v>21</v>
      </c>
      <c r="F16" s="18">
        <f t="shared" ca="1" si="0"/>
        <v>600254</v>
      </c>
      <c r="G16" s="18">
        <f t="shared" ca="1" si="0"/>
        <v>581779</v>
      </c>
      <c r="H16" s="18">
        <f t="shared" ca="1" si="0"/>
        <v>605047</v>
      </c>
      <c r="I16" s="18">
        <f t="shared" ca="1" si="0"/>
        <v>606935</v>
      </c>
      <c r="J16" s="18">
        <f t="shared" ca="1" si="0"/>
        <v>607135</v>
      </c>
      <c r="K16" s="18">
        <f t="shared" ca="1" si="0"/>
        <v>607305</v>
      </c>
      <c r="L16" s="18">
        <f t="shared" ca="1" si="0"/>
        <v>586703</v>
      </c>
    </row>
    <row r="17" spans="5:12" x14ac:dyDescent="0.25">
      <c r="E17" s="15" t="s">
        <v>26</v>
      </c>
      <c r="F17" s="18">
        <f t="shared" ref="F17:K17" ca="1" si="1">SUM(F5:F16)</f>
        <v>5501632</v>
      </c>
      <c r="G17" s="18">
        <f t="shared" ca="1" si="1"/>
        <v>5635883</v>
      </c>
      <c r="H17" s="18">
        <f t="shared" ca="1" si="1"/>
        <v>5662896</v>
      </c>
      <c r="I17" s="18">
        <f t="shared" ca="1" si="1"/>
        <v>5721401</v>
      </c>
      <c r="J17" s="18">
        <f t="shared" ca="1" si="1"/>
        <v>5755473</v>
      </c>
      <c r="K17" s="18">
        <f t="shared" ca="1" si="1"/>
        <v>5736396</v>
      </c>
      <c r="L17" s="18">
        <f t="shared" ref="L17" ca="1" si="2">SUM(L5:L16)</f>
        <v>5744735</v>
      </c>
    </row>
    <row r="18" spans="5:12" x14ac:dyDescent="0.25">
      <c r="E18" s="15" t="s">
        <v>29</v>
      </c>
      <c r="F18" s="19">
        <f t="shared" ref="F18:K18" ca="1" si="3">SUM(F5:F9)</f>
        <v>1975206</v>
      </c>
      <c r="G18" s="19">
        <f t="shared" ca="1" si="3"/>
        <v>2081835</v>
      </c>
      <c r="H18" s="19">
        <f t="shared" ca="1" si="3"/>
        <v>2107429</v>
      </c>
      <c r="I18" s="19">
        <f t="shared" ca="1" si="3"/>
        <v>2044208</v>
      </c>
      <c r="J18" s="19">
        <f t="shared" ca="1" si="3"/>
        <v>2058671</v>
      </c>
      <c r="K18" s="19">
        <f t="shared" ca="1" si="3"/>
        <v>2046271</v>
      </c>
      <c r="L18" s="19">
        <f t="shared" ref="L18" ca="1" si="4">SUM(L5:L9)</f>
        <v>2055761</v>
      </c>
    </row>
    <row r="19" spans="5:12" x14ac:dyDescent="0.25">
      <c r="E19" s="15" t="s">
        <v>30</v>
      </c>
      <c r="F19" s="19">
        <f t="shared" ref="F19:K19" ca="1" si="5">SUM(F10:F12)</f>
        <v>2628722</v>
      </c>
      <c r="G19" s="19">
        <f t="shared" ca="1" si="5"/>
        <v>2672595</v>
      </c>
      <c r="H19" s="19">
        <f t="shared" ca="1" si="5"/>
        <v>2638515</v>
      </c>
      <c r="I19" s="19">
        <f t="shared" ca="1" si="5"/>
        <v>2752544</v>
      </c>
      <c r="J19" s="19">
        <f t="shared" ca="1" si="5"/>
        <v>2538704</v>
      </c>
      <c r="K19" s="19">
        <f t="shared" ca="1" si="5"/>
        <v>2528336</v>
      </c>
      <c r="L19" s="19">
        <f t="shared" ref="L19" ca="1" si="6">SUM(L10:L12)</f>
        <v>2545597</v>
      </c>
    </row>
    <row r="20" spans="5:12" x14ac:dyDescent="0.25">
      <c r="E20" s="15" t="s">
        <v>31</v>
      </c>
      <c r="F20" s="19">
        <f t="shared" ref="F20:K20" ca="1" si="7">SUM(F14:F15)</f>
        <v>151876</v>
      </c>
      <c r="G20" s="19">
        <f t="shared" ca="1" si="7"/>
        <v>151876</v>
      </c>
      <c r="H20" s="19">
        <f t="shared" ca="1" si="7"/>
        <v>155723</v>
      </c>
      <c r="I20" s="19">
        <f t="shared" ca="1" si="7"/>
        <v>155723</v>
      </c>
      <c r="J20" s="19">
        <f t="shared" ca="1" si="7"/>
        <v>155922</v>
      </c>
      <c r="K20" s="19">
        <f t="shared" ca="1" si="7"/>
        <v>155025</v>
      </c>
      <c r="L20" s="19">
        <f t="shared" ref="L20" ca="1" si="8">SUM(L14:L15)</f>
        <v>151180</v>
      </c>
    </row>
    <row r="21" spans="5:12" x14ac:dyDescent="0.25">
      <c r="E21" s="15" t="s">
        <v>28</v>
      </c>
      <c r="F21" s="19">
        <f t="shared" ref="F21:K21" ca="1" si="9">SUM(F16)</f>
        <v>600254</v>
      </c>
      <c r="G21" s="19">
        <f t="shared" ca="1" si="9"/>
        <v>581779</v>
      </c>
      <c r="H21" s="19">
        <f t="shared" ca="1" si="9"/>
        <v>605047</v>
      </c>
      <c r="I21" s="19">
        <f t="shared" ca="1" si="9"/>
        <v>606935</v>
      </c>
      <c r="J21" s="19">
        <f t="shared" ca="1" si="9"/>
        <v>607135</v>
      </c>
      <c r="K21" s="19">
        <f t="shared" ca="1" si="9"/>
        <v>607305</v>
      </c>
      <c r="L21" s="19">
        <f t="shared" ref="L21" ca="1" si="10">SUM(L16)</f>
        <v>586703</v>
      </c>
    </row>
    <row r="28" spans="5:12" x14ac:dyDescent="0.25">
      <c r="F28" s="15">
        <v>2016</v>
      </c>
      <c r="G28" s="15">
        <v>2017</v>
      </c>
      <c r="H28" s="15">
        <v>2018</v>
      </c>
      <c r="I28" s="15">
        <v>2019</v>
      </c>
      <c r="J28" s="15">
        <v>2020</v>
      </c>
      <c r="K28" s="15">
        <v>2021</v>
      </c>
      <c r="L28" s="15">
        <v>2021</v>
      </c>
    </row>
    <row r="29" spans="5:12" x14ac:dyDescent="0.25">
      <c r="E29" s="15" t="s">
        <v>27</v>
      </c>
      <c r="F29" s="18">
        <v>5501632</v>
      </c>
      <c r="G29" s="18">
        <v>5635883</v>
      </c>
      <c r="H29" s="18">
        <v>5662896</v>
      </c>
      <c r="I29" s="18">
        <v>5721401</v>
      </c>
      <c r="J29" s="18">
        <v>5755533</v>
      </c>
      <c r="K29" s="18">
        <v>5736396</v>
      </c>
      <c r="L29" s="18">
        <v>5744735</v>
      </c>
    </row>
    <row r="30" spans="5:12" x14ac:dyDescent="0.25">
      <c r="E30" t="str">
        <f>"Andel objekter som er "&amp;B6</f>
        <v>Andel objekter som er Antall</v>
      </c>
      <c r="F30" s="16">
        <f t="shared" ref="F30:K30" ca="1" si="11">(F17/F29)*100</f>
        <v>100</v>
      </c>
      <c r="G30" s="16">
        <f t="shared" ca="1" si="11"/>
        <v>100</v>
      </c>
      <c r="H30" s="16">
        <f t="shared" ca="1" si="11"/>
        <v>100</v>
      </c>
      <c r="I30" s="16">
        <f t="shared" ca="1" si="11"/>
        <v>100</v>
      </c>
      <c r="J30" s="16">
        <f t="shared" ca="1" si="11"/>
        <v>99.998957524872154</v>
      </c>
      <c r="K30" s="16">
        <f t="shared" ca="1" si="11"/>
        <v>100</v>
      </c>
      <c r="L30" s="16">
        <f t="shared" ref="L30" ca="1" si="12">(L17/L29)*100</f>
        <v>100</v>
      </c>
    </row>
    <row r="42" spans="5:12" x14ac:dyDescent="0.25">
      <c r="F42" s="15">
        <v>2016</v>
      </c>
      <c r="G42" s="15">
        <v>2017</v>
      </c>
      <c r="H42" s="15">
        <v>2018</v>
      </c>
      <c r="I42" s="15">
        <v>2019</v>
      </c>
      <c r="J42" s="15">
        <v>2020</v>
      </c>
      <c r="K42" s="15">
        <v>2021</v>
      </c>
      <c r="L42" s="15">
        <v>2022</v>
      </c>
    </row>
    <row r="43" spans="5:12" x14ac:dyDescent="0.25">
      <c r="E43" s="15" t="s">
        <v>27</v>
      </c>
      <c r="F43" s="18">
        <v>5501632</v>
      </c>
      <c r="G43" s="18">
        <v>5635883</v>
      </c>
      <c r="H43" s="18">
        <v>5662896</v>
      </c>
      <c r="I43" s="18">
        <v>5721401</v>
      </c>
      <c r="J43" s="18">
        <v>5755473</v>
      </c>
      <c r="K43" s="18">
        <v>5736396</v>
      </c>
      <c r="L43">
        <v>5744735</v>
      </c>
    </row>
    <row r="44" spans="5:12" x14ac:dyDescent="0.25">
      <c r="E44" t="str">
        <f>"Andel objekter som er "&amp;B6</f>
        <v>Andel objekter som er Antall</v>
      </c>
      <c r="F44" s="18">
        <f t="shared" ref="F44:L44" ca="1" si="13">F17</f>
        <v>5501632</v>
      </c>
      <c r="G44" s="18">
        <f t="shared" ca="1" si="13"/>
        <v>5635883</v>
      </c>
      <c r="H44" s="18">
        <f t="shared" ca="1" si="13"/>
        <v>5662896</v>
      </c>
      <c r="I44" s="18">
        <f t="shared" ca="1" si="13"/>
        <v>5721401</v>
      </c>
      <c r="J44" s="18">
        <f t="shared" ca="1" si="13"/>
        <v>5755473</v>
      </c>
      <c r="K44" s="18">
        <f t="shared" ca="1" si="13"/>
        <v>5736396</v>
      </c>
      <c r="L44" s="18">
        <f t="shared" ca="1" si="13"/>
        <v>5744735</v>
      </c>
    </row>
    <row r="48" spans="5:12" x14ac:dyDescent="0.25">
      <c r="F48" s="19"/>
      <c r="G48" s="19"/>
      <c r="H48" s="19"/>
      <c r="I48" s="19"/>
      <c r="J48" s="2"/>
      <c r="K48" s="2"/>
    </row>
    <row r="49" spans="5:12" x14ac:dyDescent="0.25">
      <c r="F49" s="17"/>
      <c r="G49" s="17"/>
      <c r="H49" s="17"/>
      <c r="I49" s="17"/>
      <c r="J49" s="17"/>
      <c r="K49" s="17"/>
    </row>
    <row r="50" spans="5:12" x14ac:dyDescent="0.25">
      <c r="F50" s="17"/>
      <c r="G50" s="17"/>
      <c r="H50" s="17"/>
      <c r="I50" s="17"/>
      <c r="J50" s="17"/>
      <c r="K50" s="17"/>
    </row>
    <row r="51" spans="5:12" x14ac:dyDescent="0.25">
      <c r="F51" s="17"/>
      <c r="G51" s="17"/>
      <c r="H51" s="17"/>
      <c r="I51" s="17"/>
      <c r="J51" s="17"/>
      <c r="K51" s="17"/>
    </row>
    <row r="52" spans="5:12" x14ac:dyDescent="0.25">
      <c r="F52" s="17"/>
      <c r="G52" s="17"/>
      <c r="H52" s="17"/>
      <c r="I52" s="17"/>
      <c r="J52" s="17"/>
      <c r="K52" s="17"/>
    </row>
    <row r="57" spans="5:12" x14ac:dyDescent="0.25">
      <c r="F57" s="15">
        <v>2016</v>
      </c>
      <c r="G57" s="15">
        <v>2017</v>
      </c>
      <c r="H57" s="15">
        <v>2018</v>
      </c>
      <c r="I57" s="15">
        <v>2019</v>
      </c>
      <c r="J57" s="15">
        <v>2020</v>
      </c>
      <c r="K57" s="15">
        <v>2021</v>
      </c>
      <c r="L57" s="15">
        <v>2022</v>
      </c>
    </row>
    <row r="58" spans="5:12" x14ac:dyDescent="0.25">
      <c r="E58" s="15" t="s">
        <v>29</v>
      </c>
      <c r="F58" s="19">
        <v>2053120</v>
      </c>
      <c r="G58" s="19">
        <v>2159749</v>
      </c>
      <c r="H58" s="19">
        <v>2185343</v>
      </c>
      <c r="I58" s="19">
        <v>2044208</v>
      </c>
      <c r="J58" s="19">
        <v>2150575</v>
      </c>
      <c r="K58" s="19">
        <v>2150575</v>
      </c>
      <c r="L58">
        <v>2055761</v>
      </c>
    </row>
    <row r="59" spans="5:12" x14ac:dyDescent="0.25">
      <c r="E59" s="15" t="s">
        <v>30</v>
      </c>
      <c r="F59" s="19">
        <v>2628722</v>
      </c>
      <c r="G59" s="19">
        <v>2672595</v>
      </c>
      <c r="H59" s="19">
        <v>2685657</v>
      </c>
      <c r="I59" s="19">
        <v>2752544</v>
      </c>
      <c r="J59" s="19">
        <v>2841841</v>
      </c>
      <c r="K59" s="19">
        <v>2841841</v>
      </c>
      <c r="L59">
        <v>2545597</v>
      </c>
    </row>
    <row r="60" spans="5:12" x14ac:dyDescent="0.25">
      <c r="E60" s="15" t="s">
        <v>31</v>
      </c>
      <c r="F60" s="19">
        <v>151876</v>
      </c>
      <c r="G60" s="19">
        <v>151876</v>
      </c>
      <c r="H60" s="19">
        <v>155723</v>
      </c>
      <c r="I60" s="19">
        <v>155723</v>
      </c>
      <c r="J60" s="19">
        <v>155992</v>
      </c>
      <c r="K60" s="19">
        <v>155992</v>
      </c>
      <c r="L60" s="19">
        <v>151180</v>
      </c>
    </row>
    <row r="61" spans="5:12" x14ac:dyDescent="0.25">
      <c r="E61" s="15" t="s">
        <v>28</v>
      </c>
      <c r="F61" s="19">
        <v>600254</v>
      </c>
      <c r="G61" s="19">
        <v>581779</v>
      </c>
      <c r="H61" s="19">
        <v>605047</v>
      </c>
      <c r="I61" s="19">
        <v>606935</v>
      </c>
      <c r="J61" s="2">
        <v>607135</v>
      </c>
      <c r="K61" s="2">
        <v>607136</v>
      </c>
      <c r="L61" s="19">
        <v>586703</v>
      </c>
    </row>
    <row r="62" spans="5:12" x14ac:dyDescent="0.25">
      <c r="E62" t="s">
        <v>36</v>
      </c>
      <c r="F62" s="19">
        <v>1253311</v>
      </c>
      <c r="G62" s="19">
        <v>1366079</v>
      </c>
      <c r="H62" s="19">
        <v>1416627</v>
      </c>
      <c r="I62" s="19">
        <v>1393006</v>
      </c>
      <c r="J62" s="19">
        <v>1716779</v>
      </c>
      <c r="K62" s="19">
        <v>1750418</v>
      </c>
      <c r="L62">
        <v>1816198</v>
      </c>
    </row>
    <row r="63" spans="5:12" x14ac:dyDescent="0.25">
      <c r="E63" t="s">
        <v>37</v>
      </c>
      <c r="F63" s="19">
        <v>666321</v>
      </c>
      <c r="G63" s="19">
        <v>699903</v>
      </c>
      <c r="H63" s="19">
        <v>717429</v>
      </c>
      <c r="I63" s="19">
        <v>681150</v>
      </c>
      <c r="J63" s="19">
        <v>568833</v>
      </c>
      <c r="K63" s="19">
        <v>575704</v>
      </c>
      <c r="L63">
        <v>594143</v>
      </c>
    </row>
    <row r="64" spans="5:12" x14ac:dyDescent="0.25">
      <c r="E64" t="s">
        <v>38</v>
      </c>
      <c r="F64" s="19">
        <v>66375</v>
      </c>
      <c r="G64" s="19">
        <v>66375</v>
      </c>
      <c r="H64" s="19">
        <v>96222</v>
      </c>
      <c r="I64" s="19">
        <v>96222</v>
      </c>
      <c r="J64" s="19">
        <v>97459</v>
      </c>
      <c r="K64" s="19">
        <v>100099</v>
      </c>
      <c r="L64">
        <v>106522</v>
      </c>
    </row>
    <row r="65" spans="5:12" x14ac:dyDescent="0.25">
      <c r="E65" t="s">
        <v>39</v>
      </c>
      <c r="F65" s="19">
        <v>228791</v>
      </c>
      <c r="G65" s="19">
        <v>308907</v>
      </c>
      <c r="H65" s="19">
        <v>311069</v>
      </c>
      <c r="I65" s="19">
        <v>312957</v>
      </c>
      <c r="J65" s="2">
        <v>313157</v>
      </c>
      <c r="K65" s="2">
        <v>313327</v>
      </c>
      <c r="L65">
        <v>315632</v>
      </c>
    </row>
    <row r="66" spans="5:12" x14ac:dyDescent="0.25">
      <c r="E66" t="s">
        <v>32</v>
      </c>
      <c r="F66" s="17">
        <v>0.6104421563279302</v>
      </c>
      <c r="G66" s="17">
        <v>0.63251748235558858</v>
      </c>
      <c r="H66" s="17">
        <v>0.6482401160824639</v>
      </c>
      <c r="I66" s="17">
        <f t="shared" ref="I66:J69" si="14">I62/I58</f>
        <v>0.68144044050311903</v>
      </c>
      <c r="J66" s="17">
        <f t="shared" si="14"/>
        <v>0.79828836473966269</v>
      </c>
      <c r="K66" s="17">
        <f t="shared" ref="K66:L69" si="15">K62/K58</f>
        <v>0.8139302279622892</v>
      </c>
      <c r="L66" s="17">
        <f t="shared" si="15"/>
        <v>0.8834674847903039</v>
      </c>
    </row>
    <row r="67" spans="5:12" x14ac:dyDescent="0.25">
      <c r="E67" t="s">
        <v>33</v>
      </c>
      <c r="F67" s="17">
        <v>0.25347716494935602</v>
      </c>
      <c r="G67" s="17">
        <v>0.261881429846273</v>
      </c>
      <c r="H67" s="17">
        <v>0.26713351705001792</v>
      </c>
      <c r="I67" s="17">
        <f t="shared" si="14"/>
        <v>0.24746198425892557</v>
      </c>
      <c r="J67" s="17">
        <f t="shared" si="14"/>
        <v>0.20016355594841512</v>
      </c>
      <c r="K67" s="17">
        <f t="shared" si="15"/>
        <v>0.20258135483301143</v>
      </c>
      <c r="L67" s="17">
        <f t="shared" si="15"/>
        <v>0.23340025934977138</v>
      </c>
    </row>
    <row r="68" spans="5:12" x14ac:dyDescent="0.25">
      <c r="E68" t="s">
        <v>34</v>
      </c>
      <c r="F68" s="17">
        <v>0.43703415944586371</v>
      </c>
      <c r="G68" s="17">
        <v>0.43703415944586371</v>
      </c>
      <c r="H68" s="17">
        <v>0.61790486954399804</v>
      </c>
      <c r="I68" s="17">
        <f t="shared" si="14"/>
        <v>0.61790486954399804</v>
      </c>
      <c r="J68" s="17">
        <f t="shared" si="14"/>
        <v>0.62476921893430437</v>
      </c>
      <c r="K68" s="17">
        <f t="shared" si="15"/>
        <v>0.64169316375198726</v>
      </c>
      <c r="L68" s="17">
        <f t="shared" si="15"/>
        <v>0.70460378356925524</v>
      </c>
    </row>
    <row r="69" spans="5:12" x14ac:dyDescent="0.25">
      <c r="E69" t="s">
        <v>35</v>
      </c>
      <c r="F69" s="17">
        <v>0.38115697687978756</v>
      </c>
      <c r="G69" s="17">
        <v>0.53096966373829235</v>
      </c>
      <c r="H69" s="17">
        <v>0.514123696175669</v>
      </c>
      <c r="I69" s="17">
        <f t="shared" si="14"/>
        <v>0.51563511743432167</v>
      </c>
      <c r="J69" s="17">
        <f t="shared" si="14"/>
        <v>0.51579467498991161</v>
      </c>
      <c r="K69" s="17">
        <f t="shared" si="15"/>
        <v>0.51607382859853479</v>
      </c>
      <c r="L69" s="17">
        <f t="shared" si="15"/>
        <v>0.5379757730913256</v>
      </c>
    </row>
    <row r="76" spans="5:12" x14ac:dyDescent="0.25">
      <c r="F76" s="15">
        <v>2016</v>
      </c>
      <c r="G76" s="15">
        <v>2017</v>
      </c>
      <c r="H76" s="15">
        <v>2018</v>
      </c>
      <c r="I76" s="15">
        <v>2019</v>
      </c>
      <c r="J76" s="15">
        <v>2020</v>
      </c>
      <c r="K76" s="15">
        <v>2021</v>
      </c>
      <c r="L76" s="15">
        <v>2022</v>
      </c>
    </row>
    <row r="77" spans="5:12" x14ac:dyDescent="0.25">
      <c r="E77" t="s">
        <v>32</v>
      </c>
      <c r="F77" s="17">
        <v>0.6104421563279302</v>
      </c>
      <c r="G77" s="17">
        <v>0.63251748235558858</v>
      </c>
      <c r="H77" s="17">
        <v>0.6482401160824639</v>
      </c>
      <c r="I77" s="25">
        <v>0.68144044050311903</v>
      </c>
      <c r="J77" s="17">
        <v>0.79828836473966269</v>
      </c>
      <c r="K77" s="17">
        <v>0.8139302279622892</v>
      </c>
      <c r="L77" s="17">
        <v>0.8834674847903039</v>
      </c>
    </row>
    <row r="78" spans="5:12" x14ac:dyDescent="0.25">
      <c r="E78" t="s">
        <v>33</v>
      </c>
      <c r="F78" s="17">
        <v>0.25347716494935563</v>
      </c>
      <c r="G78" s="17">
        <v>0.261881429846273</v>
      </c>
      <c r="H78" s="17">
        <v>0.26713351705001792</v>
      </c>
      <c r="I78" s="25">
        <v>0.24746198425892557</v>
      </c>
      <c r="J78" s="17">
        <v>0.20016355594841512</v>
      </c>
      <c r="K78" s="17">
        <v>0.20258135483301143</v>
      </c>
      <c r="L78" s="17">
        <v>0.23340025934977138</v>
      </c>
    </row>
    <row r="79" spans="5:12" x14ac:dyDescent="0.25">
      <c r="E79" t="s">
        <v>34</v>
      </c>
      <c r="F79" s="17">
        <v>0.43703415944586371</v>
      </c>
      <c r="G79" s="17">
        <v>0.43703415944586371</v>
      </c>
      <c r="H79" s="17">
        <v>0.61790486954399804</v>
      </c>
      <c r="I79" s="25">
        <v>0.61790486954399804</v>
      </c>
      <c r="J79" s="17">
        <v>0.62476921893430437</v>
      </c>
      <c r="K79" s="17">
        <v>0.64169316375198726</v>
      </c>
      <c r="L79" s="17">
        <v>0.70460378356925524</v>
      </c>
    </row>
    <row r="80" spans="5:12" x14ac:dyDescent="0.25">
      <c r="E80" t="s">
        <v>35</v>
      </c>
      <c r="F80" s="17">
        <v>0.38115697687978756</v>
      </c>
      <c r="G80" s="17">
        <v>0.53096966373829235</v>
      </c>
      <c r="H80" s="17">
        <v>0.514123696175669</v>
      </c>
      <c r="I80" s="25">
        <v>0.51563511743432167</v>
      </c>
      <c r="J80" s="17">
        <v>0.51579467498991161</v>
      </c>
      <c r="K80" s="17">
        <v>0.51607382859853479</v>
      </c>
      <c r="L80" s="17">
        <v>0.5379757730913256</v>
      </c>
    </row>
  </sheetData>
  <dataValidations count="1">
    <dataValidation type="list" allowBlank="1" showInputMessage="1" showErrorMessage="1" sqref="B6" xr:uid="{00000000-0002-0000-0200-000000000000}">
      <formula1>Parametere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workbookViewId="0">
      <selection activeCell="A15" sqref="A15"/>
    </sheetView>
  </sheetViews>
  <sheetFormatPr defaultRowHeight="15" x14ac:dyDescent="0.25"/>
  <cols>
    <col min="1" max="1" width="23.42578125" bestFit="1" customWidth="1"/>
    <col min="2" max="2" width="8.85546875" bestFit="1" customWidth="1"/>
    <col min="3" max="3" width="10.7109375" bestFit="1" customWidth="1"/>
    <col min="4" max="4" width="13.140625" bestFit="1" customWidth="1"/>
    <col min="5" max="5" width="8.85546875" bestFit="1" customWidth="1"/>
    <col min="6" max="6" width="7.85546875" bestFit="1" customWidth="1"/>
    <col min="7" max="7" width="5.85546875" bestFit="1" customWidth="1"/>
  </cols>
  <sheetData>
    <row r="1" spans="1:7" x14ac:dyDescent="0.25">
      <c r="A1" s="14" t="s">
        <v>23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>
        <v>14162</v>
      </c>
      <c r="C2">
        <v>4600</v>
      </c>
      <c r="D2">
        <v>0</v>
      </c>
      <c r="E2">
        <v>0</v>
      </c>
      <c r="F2">
        <v>175</v>
      </c>
      <c r="G2">
        <v>0</v>
      </c>
    </row>
    <row r="3" spans="1:7" x14ac:dyDescent="0.25">
      <c r="A3" s="13" t="s">
        <v>7</v>
      </c>
      <c r="B3" s="2">
        <v>1065623</v>
      </c>
      <c r="C3" s="2">
        <v>860977</v>
      </c>
      <c r="D3" s="3">
        <v>800000</v>
      </c>
      <c r="E3">
        <v>548215</v>
      </c>
      <c r="F3">
        <v>3567</v>
      </c>
      <c r="G3">
        <v>149</v>
      </c>
    </row>
    <row r="4" spans="1:7" x14ac:dyDescent="0.25">
      <c r="A4" s="13" t="s">
        <v>8</v>
      </c>
      <c r="B4" s="1">
        <v>1219000</v>
      </c>
      <c r="C4" s="1">
        <v>1219000</v>
      </c>
      <c r="D4" s="3">
        <v>0</v>
      </c>
      <c r="E4" s="1">
        <v>1219000</v>
      </c>
      <c r="F4">
        <v>0</v>
      </c>
      <c r="G4">
        <v>0</v>
      </c>
    </row>
    <row r="5" spans="1:7" x14ac:dyDescent="0.25">
      <c r="A5" s="13" t="s">
        <v>9</v>
      </c>
      <c r="B5" s="2">
        <v>339221</v>
      </c>
      <c r="C5" s="2">
        <v>193460</v>
      </c>
      <c r="D5">
        <v>0</v>
      </c>
      <c r="E5" s="2">
        <v>193460</v>
      </c>
      <c r="F5" s="2">
        <v>2667</v>
      </c>
      <c r="G5">
        <v>18</v>
      </c>
    </row>
    <row r="6" spans="1:7" x14ac:dyDescent="0.25">
      <c r="A6" s="13" t="s">
        <v>10</v>
      </c>
      <c r="B6" s="2">
        <v>205100</v>
      </c>
      <c r="C6" s="1">
        <v>51834</v>
      </c>
      <c r="D6">
        <v>0</v>
      </c>
      <c r="E6" s="2">
        <v>28853</v>
      </c>
      <c r="F6" s="2">
        <v>2850</v>
      </c>
      <c r="G6">
        <v>1</v>
      </c>
    </row>
    <row r="7" spans="1:7" x14ac:dyDescent="0.25">
      <c r="A7" s="13" t="s">
        <v>11</v>
      </c>
      <c r="B7" s="8">
        <v>351100</v>
      </c>
      <c r="C7" s="8">
        <v>196514</v>
      </c>
      <c r="D7" s="8">
        <v>0</v>
      </c>
      <c r="E7" s="8">
        <v>169764</v>
      </c>
      <c r="F7" s="8">
        <v>4100</v>
      </c>
      <c r="G7">
        <v>121</v>
      </c>
    </row>
    <row r="8" spans="1:7" x14ac:dyDescent="0.25">
      <c r="A8" s="13" t="s">
        <v>12</v>
      </c>
      <c r="B8" s="2">
        <v>40000</v>
      </c>
      <c r="C8" s="1">
        <v>0</v>
      </c>
      <c r="D8">
        <v>0</v>
      </c>
      <c r="E8" s="2">
        <v>0</v>
      </c>
      <c r="F8" s="2">
        <v>0</v>
      </c>
      <c r="G8">
        <v>0</v>
      </c>
    </row>
    <row r="9" spans="1:7" x14ac:dyDescent="0.25">
      <c r="A9" s="13" t="s">
        <v>13</v>
      </c>
      <c r="B9" s="2">
        <v>30600</v>
      </c>
      <c r="C9" s="1">
        <v>30600</v>
      </c>
      <c r="D9">
        <v>0</v>
      </c>
      <c r="E9" s="2">
        <v>30600</v>
      </c>
      <c r="F9" s="2">
        <v>0</v>
      </c>
      <c r="G9">
        <v>0</v>
      </c>
    </row>
    <row r="10" spans="1:7" x14ac:dyDescent="0.25">
      <c r="A10" s="13" t="s">
        <v>14</v>
      </c>
      <c r="B10" s="2">
        <v>10000</v>
      </c>
      <c r="C10" s="1">
        <v>0</v>
      </c>
      <c r="D10">
        <v>0</v>
      </c>
      <c r="E10" s="2">
        <v>0</v>
      </c>
      <c r="F10" s="2">
        <v>0</v>
      </c>
      <c r="G10">
        <v>0</v>
      </c>
    </row>
    <row r="11" spans="1:7" x14ac:dyDescent="0.25">
      <c r="A11" s="13" t="s">
        <v>15</v>
      </c>
      <c r="B11" s="2">
        <v>2171494</v>
      </c>
      <c r="C11" s="1">
        <v>394600</v>
      </c>
      <c r="D11">
        <v>0</v>
      </c>
      <c r="E11" s="2">
        <v>0</v>
      </c>
      <c r="F11" s="2">
        <v>36477</v>
      </c>
      <c r="G11">
        <v>2703</v>
      </c>
    </row>
    <row r="12" spans="1:7" x14ac:dyDescent="0.25">
      <c r="A12" s="13" t="s">
        <v>16</v>
      </c>
      <c r="B12" s="2">
        <v>146086</v>
      </c>
      <c r="C12" s="2">
        <v>69986</v>
      </c>
      <c r="D12">
        <v>0</v>
      </c>
      <c r="E12" s="2">
        <v>2000</v>
      </c>
      <c r="F12" s="2">
        <v>0</v>
      </c>
      <c r="G12">
        <v>0</v>
      </c>
    </row>
    <row r="13" spans="1:7" x14ac:dyDescent="0.25">
      <c r="A13" s="13" t="s">
        <v>22</v>
      </c>
      <c r="B13" s="2">
        <v>311142</v>
      </c>
      <c r="C13" s="2">
        <v>201735</v>
      </c>
      <c r="D13" s="2">
        <v>12793</v>
      </c>
      <c r="E13" s="2">
        <v>83792</v>
      </c>
      <c r="F13" s="2">
        <v>3170</v>
      </c>
      <c r="G13">
        <v>0</v>
      </c>
    </row>
    <row r="14" spans="1:7" x14ac:dyDescent="0.25">
      <c r="A14" s="13" t="s">
        <v>17</v>
      </c>
      <c r="B14" s="2">
        <v>2100</v>
      </c>
      <c r="C14" s="2">
        <v>0</v>
      </c>
      <c r="D14" s="2">
        <v>0</v>
      </c>
      <c r="E14" s="2">
        <v>0</v>
      </c>
      <c r="F14" s="2">
        <v>0</v>
      </c>
      <c r="G14">
        <v>0</v>
      </c>
    </row>
    <row r="15" spans="1:7" x14ac:dyDescent="0.25">
      <c r="A15" s="13" t="s">
        <v>18</v>
      </c>
      <c r="B15" s="12">
        <v>145574</v>
      </c>
      <c r="C15" s="12">
        <v>139079</v>
      </c>
      <c r="D15" s="5">
        <v>11812</v>
      </c>
      <c r="E15" s="5">
        <v>139079</v>
      </c>
      <c r="F15" s="5">
        <v>9251</v>
      </c>
      <c r="G15">
        <v>126</v>
      </c>
    </row>
    <row r="16" spans="1:7" x14ac:dyDescent="0.25">
      <c r="A16" s="13" t="s">
        <v>19</v>
      </c>
      <c r="B16" s="5">
        <v>69500</v>
      </c>
      <c r="C16" s="5">
        <v>18037</v>
      </c>
      <c r="D16" s="5">
        <v>36</v>
      </c>
      <c r="E16" s="2">
        <v>0</v>
      </c>
      <c r="F16" s="2">
        <v>0</v>
      </c>
      <c r="G16">
        <v>0</v>
      </c>
    </row>
    <row r="17" spans="1:7" x14ac:dyDescent="0.25">
      <c r="A17" s="13" t="s">
        <v>20</v>
      </c>
      <c r="B17" s="5">
        <v>82376</v>
      </c>
      <c r="C17" s="5">
        <v>48338</v>
      </c>
      <c r="D17" s="5">
        <v>0</v>
      </c>
      <c r="E17" s="2">
        <v>0</v>
      </c>
      <c r="F17" s="2">
        <v>0</v>
      </c>
      <c r="G17">
        <v>0</v>
      </c>
    </row>
    <row r="18" spans="1:7" x14ac:dyDescent="0.25">
      <c r="A18" s="13" t="s">
        <v>21</v>
      </c>
      <c r="B18" s="5">
        <v>600254</v>
      </c>
      <c r="C18" s="5">
        <v>228791</v>
      </c>
      <c r="D18" s="5">
        <v>0</v>
      </c>
      <c r="E18" s="4">
        <v>2519</v>
      </c>
      <c r="F18" s="2">
        <v>0</v>
      </c>
      <c r="G18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E5" sqref="E5"/>
    </sheetView>
  </sheetViews>
  <sheetFormatPr defaultRowHeight="15" x14ac:dyDescent="0.25"/>
  <cols>
    <col min="1" max="1" width="23.42578125" bestFit="1" customWidth="1"/>
    <col min="2" max="2" width="8.85546875" bestFit="1" customWidth="1"/>
    <col min="3" max="3" width="10.7109375" bestFit="1" customWidth="1"/>
    <col min="4" max="4" width="13.140625" bestFit="1" customWidth="1"/>
    <col min="5" max="5" width="8.85546875" bestFit="1" customWidth="1"/>
    <col min="6" max="6" width="7.85546875" bestFit="1" customWidth="1"/>
    <col min="7" max="7" width="5.85546875" bestFit="1" customWidth="1"/>
  </cols>
  <sheetData>
    <row r="1" spans="1:7" x14ac:dyDescent="0.25">
      <c r="A1" s="14">
        <v>2017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14262</v>
      </c>
      <c r="C2" s="5">
        <v>3134</v>
      </c>
      <c r="D2">
        <v>0</v>
      </c>
      <c r="E2">
        <v>0</v>
      </c>
      <c r="F2" s="5">
        <v>150</v>
      </c>
      <c r="G2">
        <v>0</v>
      </c>
    </row>
    <row r="3" spans="1:7" x14ac:dyDescent="0.25">
      <c r="A3" s="13" t="s">
        <v>7</v>
      </c>
      <c r="B3" s="6">
        <v>1110730</v>
      </c>
      <c r="C3" s="6">
        <v>841474</v>
      </c>
      <c r="D3" s="6">
        <v>800000</v>
      </c>
      <c r="E3" s="6">
        <v>573266</v>
      </c>
      <c r="F3" s="2">
        <v>6026</v>
      </c>
      <c r="G3" s="7">
        <v>0</v>
      </c>
    </row>
    <row r="4" spans="1:7" x14ac:dyDescent="0.25">
      <c r="A4" s="13" t="s">
        <v>8</v>
      </c>
      <c r="B4" s="5">
        <v>1700904</v>
      </c>
      <c r="C4" s="2">
        <v>1500904</v>
      </c>
      <c r="D4" s="2">
        <v>0</v>
      </c>
      <c r="E4" s="2">
        <v>1219000</v>
      </c>
      <c r="F4" s="2">
        <v>0</v>
      </c>
      <c r="G4" s="2">
        <v>0</v>
      </c>
    </row>
    <row r="5" spans="1:7" x14ac:dyDescent="0.25">
      <c r="A5" s="13" t="s">
        <v>9</v>
      </c>
      <c r="B5" s="6">
        <v>340535</v>
      </c>
      <c r="C5" s="6">
        <v>194880</v>
      </c>
      <c r="D5" s="8">
        <v>0</v>
      </c>
      <c r="E5" s="6">
        <v>194774</v>
      </c>
      <c r="F5" s="2">
        <v>2936</v>
      </c>
      <c r="G5" s="7">
        <v>114</v>
      </c>
    </row>
    <row r="6" spans="1:7" x14ac:dyDescent="0.25">
      <c r="A6" s="13" t="s">
        <v>10</v>
      </c>
      <c r="B6" s="2">
        <v>265208</v>
      </c>
      <c r="C6" s="2">
        <v>52107</v>
      </c>
      <c r="D6" s="2">
        <v>0</v>
      </c>
      <c r="E6" s="2">
        <v>28853</v>
      </c>
      <c r="F6" s="2">
        <v>65</v>
      </c>
      <c r="G6" s="2">
        <v>0</v>
      </c>
    </row>
    <row r="7" spans="1:7" x14ac:dyDescent="0.25">
      <c r="A7" s="13" t="s">
        <v>11</v>
      </c>
      <c r="B7" s="2">
        <v>351100</v>
      </c>
      <c r="C7" s="2">
        <v>196992</v>
      </c>
      <c r="D7" s="2">
        <v>0</v>
      </c>
      <c r="E7" s="2">
        <v>169764</v>
      </c>
      <c r="F7" s="2">
        <v>2814</v>
      </c>
      <c r="G7" s="6">
        <v>302</v>
      </c>
    </row>
    <row r="8" spans="1:7" x14ac:dyDescent="0.25">
      <c r="A8" s="13" t="s">
        <v>12</v>
      </c>
      <c r="B8" s="2">
        <v>40000</v>
      </c>
      <c r="C8" s="1">
        <v>0</v>
      </c>
      <c r="D8">
        <v>0</v>
      </c>
      <c r="E8" s="2">
        <v>0</v>
      </c>
      <c r="F8" s="2">
        <v>0</v>
      </c>
      <c r="G8">
        <v>0</v>
      </c>
    </row>
    <row r="9" spans="1:7" x14ac:dyDescent="0.25">
      <c r="A9" s="13" t="s">
        <v>13</v>
      </c>
      <c r="B9" s="1">
        <v>30600</v>
      </c>
      <c r="C9" s="1">
        <v>30600</v>
      </c>
      <c r="D9" s="1">
        <v>0</v>
      </c>
      <c r="E9" s="1">
        <v>30600</v>
      </c>
      <c r="F9">
        <v>0</v>
      </c>
      <c r="G9">
        <v>0</v>
      </c>
    </row>
    <row r="10" spans="1:7" x14ac:dyDescent="0.25">
      <c r="A10" s="13" t="s">
        <v>14</v>
      </c>
      <c r="B10" s="2">
        <v>10000</v>
      </c>
      <c r="C10" s="1">
        <v>0</v>
      </c>
      <c r="D10">
        <v>0</v>
      </c>
      <c r="E10" s="2">
        <v>0</v>
      </c>
      <c r="F10" s="2">
        <v>0</v>
      </c>
      <c r="G10">
        <v>0</v>
      </c>
    </row>
    <row r="11" spans="1:7" x14ac:dyDescent="0.25">
      <c r="A11" s="13" t="s">
        <v>15</v>
      </c>
      <c r="B11" s="2">
        <v>2199978</v>
      </c>
      <c r="C11" s="2">
        <v>411421</v>
      </c>
      <c r="D11" s="2">
        <v>0</v>
      </c>
      <c r="E11" s="2">
        <v>0</v>
      </c>
      <c r="F11" s="2">
        <v>13791</v>
      </c>
      <c r="G11" s="7">
        <v>220</v>
      </c>
    </row>
    <row r="12" spans="1:7" x14ac:dyDescent="0.25">
      <c r="A12" s="13" t="s">
        <v>16</v>
      </c>
      <c r="B12" s="5">
        <v>113431</v>
      </c>
      <c r="C12" s="2">
        <v>37424</v>
      </c>
      <c r="D12" s="9">
        <v>409</v>
      </c>
      <c r="E12" s="2">
        <v>0</v>
      </c>
      <c r="F12" s="5">
        <v>596</v>
      </c>
      <c r="G12">
        <v>15</v>
      </c>
    </row>
    <row r="13" spans="1:7" x14ac:dyDescent="0.25">
      <c r="A13" s="13" t="s">
        <v>22</v>
      </c>
      <c r="B13" s="2">
        <v>359186</v>
      </c>
      <c r="C13" s="2">
        <v>251058</v>
      </c>
      <c r="D13" s="2">
        <v>27725</v>
      </c>
      <c r="E13" s="2">
        <v>131625</v>
      </c>
      <c r="F13" s="2">
        <v>7528</v>
      </c>
      <c r="G13">
        <v>1060</v>
      </c>
    </row>
    <row r="14" spans="1:7" x14ac:dyDescent="0.25">
      <c r="A14" s="13" t="s">
        <v>17</v>
      </c>
      <c r="B14" s="2">
        <v>2100</v>
      </c>
      <c r="C14" s="2">
        <v>0</v>
      </c>
      <c r="D14" s="2">
        <v>0</v>
      </c>
      <c r="E14" s="2">
        <v>0</v>
      </c>
      <c r="F14" s="2">
        <v>0</v>
      </c>
      <c r="G14">
        <v>0</v>
      </c>
    </row>
    <row r="15" spans="1:7" x14ac:dyDescent="0.25">
      <c r="A15" s="13" t="s">
        <v>18</v>
      </c>
      <c r="B15" s="12">
        <v>147798</v>
      </c>
      <c r="C15" s="12">
        <v>147798</v>
      </c>
      <c r="D15" s="5">
        <v>15434</v>
      </c>
      <c r="E15" s="5">
        <v>129084</v>
      </c>
      <c r="F15" s="5">
        <v>8719</v>
      </c>
      <c r="G15">
        <v>212</v>
      </c>
    </row>
    <row r="16" spans="1:7" x14ac:dyDescent="0.25">
      <c r="A16" s="13" t="s">
        <v>19</v>
      </c>
      <c r="B16" s="5">
        <v>69500</v>
      </c>
      <c r="C16" s="5">
        <v>18037</v>
      </c>
      <c r="D16" s="5">
        <v>36</v>
      </c>
      <c r="E16">
        <v>0</v>
      </c>
      <c r="F16">
        <v>0</v>
      </c>
      <c r="G16">
        <v>0</v>
      </c>
    </row>
    <row r="17" spans="1:7" x14ac:dyDescent="0.25">
      <c r="A17" s="13" t="s">
        <v>20</v>
      </c>
      <c r="B17" s="5">
        <v>82376</v>
      </c>
      <c r="C17" s="5">
        <v>48338</v>
      </c>
      <c r="D17">
        <v>0</v>
      </c>
      <c r="E17">
        <v>0</v>
      </c>
      <c r="F17">
        <v>0</v>
      </c>
      <c r="G17">
        <v>0</v>
      </c>
    </row>
    <row r="18" spans="1:7" x14ac:dyDescent="0.25">
      <c r="A18" s="13" t="s">
        <v>21</v>
      </c>
      <c r="B18" s="2">
        <v>581779</v>
      </c>
      <c r="C18" s="2">
        <v>308907</v>
      </c>
      <c r="D18" s="2"/>
      <c r="E18" s="2">
        <v>2519</v>
      </c>
      <c r="F18" s="2">
        <v>540</v>
      </c>
      <c r="G18">
        <v>1027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"/>
  <sheetViews>
    <sheetView workbookViewId="0">
      <selection activeCell="E5" sqref="E5"/>
    </sheetView>
  </sheetViews>
  <sheetFormatPr defaultRowHeight="15" x14ac:dyDescent="0.25"/>
  <cols>
    <col min="1" max="1" width="23.42578125" bestFit="1" customWidth="1"/>
    <col min="2" max="2" width="8.85546875" bestFit="1" customWidth="1"/>
    <col min="3" max="3" width="10.7109375" bestFit="1" customWidth="1"/>
    <col min="4" max="4" width="13.140625" bestFit="1" customWidth="1"/>
    <col min="5" max="5" width="8.85546875" bestFit="1" customWidth="1"/>
    <col min="6" max="6" width="7.85546875" bestFit="1" customWidth="1"/>
    <col min="7" max="7" width="5.85546875" bestFit="1" customWidth="1"/>
  </cols>
  <sheetData>
    <row r="1" spans="1:7" x14ac:dyDescent="0.25">
      <c r="A1" s="14">
        <v>2018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14362</v>
      </c>
      <c r="C2" s="5">
        <v>3268</v>
      </c>
      <c r="D2" s="5">
        <v>0</v>
      </c>
      <c r="E2" s="5">
        <v>2811</v>
      </c>
      <c r="F2" s="5">
        <v>150</v>
      </c>
      <c r="G2">
        <v>0</v>
      </c>
    </row>
    <row r="3" spans="1:7" x14ac:dyDescent="0.25">
      <c r="A3" s="13" t="s">
        <v>7</v>
      </c>
      <c r="B3" s="6">
        <v>1122730</v>
      </c>
      <c r="C3" s="6">
        <v>876896</v>
      </c>
      <c r="D3" s="6">
        <v>1040000</v>
      </c>
      <c r="E3" s="6">
        <v>605506</v>
      </c>
      <c r="F3" s="6">
        <v>5061</v>
      </c>
      <c r="G3" s="5">
        <v>1366</v>
      </c>
    </row>
    <row r="4" spans="1:7" x14ac:dyDescent="0.25">
      <c r="A4" s="13" t="s">
        <v>8</v>
      </c>
      <c r="B4" s="2">
        <v>2145000</v>
      </c>
      <c r="C4" s="2">
        <v>1695000</v>
      </c>
      <c r="D4" s="2">
        <v>0</v>
      </c>
      <c r="E4" s="2">
        <v>1294639</v>
      </c>
      <c r="F4" s="2">
        <v>7500</v>
      </c>
      <c r="G4" s="2">
        <v>0</v>
      </c>
    </row>
    <row r="5" spans="1:7" x14ac:dyDescent="0.25">
      <c r="A5" s="13" t="s">
        <v>9</v>
      </c>
      <c r="B5" s="8">
        <v>354029</v>
      </c>
      <c r="C5" s="8">
        <v>206174</v>
      </c>
      <c r="D5" s="8">
        <v>0</v>
      </c>
      <c r="E5" s="8">
        <v>205166</v>
      </c>
      <c r="F5" s="8">
        <v>3785</v>
      </c>
      <c r="G5">
        <v>192</v>
      </c>
    </row>
    <row r="6" spans="1:7" x14ac:dyDescent="0.25">
      <c r="A6" s="13" t="s">
        <v>10</v>
      </c>
      <c r="B6" s="2">
        <v>265208</v>
      </c>
      <c r="C6" s="2">
        <v>52544</v>
      </c>
      <c r="D6" s="2">
        <v>0</v>
      </c>
      <c r="E6" s="2">
        <v>28853</v>
      </c>
      <c r="F6" s="2">
        <v>300</v>
      </c>
      <c r="G6" s="2">
        <v>0</v>
      </c>
    </row>
    <row r="7" spans="1:7" x14ac:dyDescent="0.25">
      <c r="A7" s="13" t="s">
        <v>11</v>
      </c>
      <c r="B7" s="2">
        <v>351100</v>
      </c>
      <c r="C7" s="2">
        <v>201769</v>
      </c>
      <c r="D7" s="2"/>
      <c r="E7" s="2">
        <v>169764</v>
      </c>
      <c r="F7" s="2">
        <v>2019</v>
      </c>
      <c r="G7" s="8">
        <v>1031</v>
      </c>
    </row>
    <row r="8" spans="1:7" x14ac:dyDescent="0.25">
      <c r="A8" s="13" t="s">
        <v>12</v>
      </c>
      <c r="B8" s="2">
        <v>43000</v>
      </c>
      <c r="C8" s="2">
        <v>9600</v>
      </c>
      <c r="D8">
        <v>0</v>
      </c>
      <c r="E8">
        <v>0</v>
      </c>
      <c r="F8">
        <v>0</v>
      </c>
      <c r="G8">
        <v>0</v>
      </c>
    </row>
    <row r="9" spans="1:7" x14ac:dyDescent="0.25">
      <c r="A9" s="13" t="s">
        <v>13</v>
      </c>
      <c r="B9" s="1">
        <v>9718</v>
      </c>
      <c r="C9" s="1">
        <v>32760</v>
      </c>
      <c r="D9" s="1">
        <v>2296</v>
      </c>
      <c r="E9" s="1">
        <v>0</v>
      </c>
      <c r="F9" s="1">
        <v>475</v>
      </c>
      <c r="G9">
        <v>521</v>
      </c>
    </row>
    <row r="10" spans="1:7" x14ac:dyDescent="0.25">
      <c r="A10" s="13" t="s">
        <v>14</v>
      </c>
      <c r="B10" s="2">
        <v>10000</v>
      </c>
      <c r="C10" s="1">
        <v>0</v>
      </c>
      <c r="D10">
        <v>0</v>
      </c>
      <c r="E10" s="2">
        <v>0</v>
      </c>
      <c r="F10" s="2">
        <v>0</v>
      </c>
      <c r="G10">
        <v>0</v>
      </c>
    </row>
    <row r="11" spans="1:7" x14ac:dyDescent="0.25">
      <c r="A11" s="13" t="s">
        <v>15</v>
      </c>
      <c r="B11" s="2">
        <v>2213620</v>
      </c>
      <c r="C11" s="2">
        <v>427470</v>
      </c>
      <c r="D11" s="2">
        <v>0</v>
      </c>
      <c r="E11" s="7">
        <v>0</v>
      </c>
      <c r="F11" s="2">
        <v>15834</v>
      </c>
      <c r="G11">
        <v>4481</v>
      </c>
    </row>
    <row r="12" spans="1:7" x14ac:dyDescent="0.25">
      <c r="A12" s="13" t="s">
        <v>16</v>
      </c>
      <c r="B12" s="5">
        <v>113695</v>
      </c>
      <c r="C12" s="2">
        <v>38480</v>
      </c>
      <c r="D12" s="9">
        <v>409</v>
      </c>
      <c r="E12" s="2">
        <v>0</v>
      </c>
      <c r="F12" s="5">
        <v>99</v>
      </c>
      <c r="G12">
        <v>40</v>
      </c>
    </row>
    <row r="13" spans="1:7" x14ac:dyDescent="0.25">
      <c r="A13" s="13" t="s">
        <v>22</v>
      </c>
      <c r="B13" s="2">
        <v>311200</v>
      </c>
      <c r="C13" s="2">
        <v>207037</v>
      </c>
      <c r="D13" s="2">
        <v>15019</v>
      </c>
      <c r="E13" s="2">
        <v>78114</v>
      </c>
      <c r="F13" s="2">
        <v>402</v>
      </c>
      <c r="G13">
        <v>0</v>
      </c>
    </row>
    <row r="14" spans="1:7" x14ac:dyDescent="0.25">
      <c r="A14" s="13" t="s">
        <v>17</v>
      </c>
      <c r="B14" s="2">
        <v>2100</v>
      </c>
      <c r="C14" s="2">
        <v>0</v>
      </c>
      <c r="D14" s="2">
        <v>0</v>
      </c>
      <c r="E14" s="2">
        <v>0</v>
      </c>
      <c r="F14" s="2">
        <v>0</v>
      </c>
      <c r="G14">
        <v>0</v>
      </c>
    </row>
    <row r="15" spans="1:7" x14ac:dyDescent="0.25">
      <c r="A15" s="13" t="s">
        <v>18</v>
      </c>
      <c r="B15" s="10">
        <v>156182</v>
      </c>
      <c r="C15" s="10">
        <v>156182</v>
      </c>
      <c r="D15" s="10">
        <v>12231</v>
      </c>
      <c r="E15" s="10">
        <v>156182</v>
      </c>
      <c r="F15" s="10">
        <v>8420</v>
      </c>
      <c r="G15">
        <v>97</v>
      </c>
    </row>
    <row r="16" spans="1:7" x14ac:dyDescent="0.25">
      <c r="A16" s="13" t="s">
        <v>19</v>
      </c>
      <c r="B16" s="11">
        <v>71500</v>
      </c>
      <c r="C16" s="11">
        <v>18037</v>
      </c>
      <c r="D16" s="11">
        <v>0</v>
      </c>
      <c r="E16" s="11">
        <v>0</v>
      </c>
      <c r="F16" s="11">
        <v>100</v>
      </c>
      <c r="G16">
        <v>0</v>
      </c>
    </row>
    <row r="17" spans="1:7" x14ac:dyDescent="0.25">
      <c r="A17" s="13" t="s">
        <v>20</v>
      </c>
      <c r="B17" s="5">
        <v>84223</v>
      </c>
      <c r="C17" s="5">
        <v>78185</v>
      </c>
      <c r="D17" s="5">
        <v>0</v>
      </c>
      <c r="E17" s="5">
        <v>0</v>
      </c>
      <c r="F17" s="5">
        <v>228</v>
      </c>
      <c r="G17">
        <v>0</v>
      </c>
    </row>
    <row r="18" spans="1:7" x14ac:dyDescent="0.25">
      <c r="A18" s="13" t="s">
        <v>21</v>
      </c>
      <c r="B18" s="11">
        <v>605047</v>
      </c>
      <c r="C18" s="11">
        <v>311069</v>
      </c>
      <c r="D18" s="2">
        <v>0</v>
      </c>
      <c r="E18" s="11">
        <v>0</v>
      </c>
      <c r="F18" s="11">
        <v>1457</v>
      </c>
      <c r="G18">
        <v>848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8"/>
  <sheetViews>
    <sheetView workbookViewId="0">
      <selection activeCell="C11" sqref="C11"/>
    </sheetView>
  </sheetViews>
  <sheetFormatPr defaultRowHeight="15" x14ac:dyDescent="0.25"/>
  <cols>
    <col min="1" max="1" width="25.5703125" customWidth="1"/>
  </cols>
  <sheetData>
    <row r="1" spans="1:7" x14ac:dyDescent="0.25">
      <c r="A1" s="14">
        <v>2019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14362</v>
      </c>
      <c r="C2" s="5">
        <v>3299</v>
      </c>
      <c r="D2" s="5">
        <v>0</v>
      </c>
      <c r="E2" s="5">
        <v>0</v>
      </c>
      <c r="F2" s="5">
        <v>70</v>
      </c>
      <c r="G2">
        <v>0</v>
      </c>
    </row>
    <row r="3" spans="1:7" x14ac:dyDescent="0.25">
      <c r="A3" s="13" t="s">
        <v>7</v>
      </c>
      <c r="B3" s="6">
        <v>1146730</v>
      </c>
      <c r="C3" s="6">
        <v>920231</v>
      </c>
      <c r="D3" s="6">
        <v>1040000</v>
      </c>
      <c r="E3" s="6">
        <v>605506</v>
      </c>
      <c r="F3" s="6">
        <v>7100</v>
      </c>
      <c r="G3" s="5">
        <v>66</v>
      </c>
    </row>
    <row r="4" spans="1:7" x14ac:dyDescent="0.25">
      <c r="A4" s="13" t="s">
        <v>8</v>
      </c>
      <c r="B4" s="2">
        <v>2145000</v>
      </c>
      <c r="C4" s="2">
        <v>1695000</v>
      </c>
      <c r="D4" s="2">
        <v>0</v>
      </c>
      <c r="E4" s="2">
        <v>1294639</v>
      </c>
      <c r="F4" s="2">
        <v>0</v>
      </c>
      <c r="G4" s="2">
        <v>0</v>
      </c>
    </row>
    <row r="5" spans="1:7" x14ac:dyDescent="0.25">
      <c r="A5" s="13" t="s">
        <v>9</v>
      </c>
      <c r="B5" s="22">
        <v>266708</v>
      </c>
      <c r="C5" s="22">
        <v>209754</v>
      </c>
      <c r="D5" s="22">
        <v>1500</v>
      </c>
      <c r="E5" s="22">
        <v>281290</v>
      </c>
      <c r="F5" s="22">
        <v>4000</v>
      </c>
      <c r="G5" s="23">
        <v>88</v>
      </c>
    </row>
    <row r="6" spans="1:7" x14ac:dyDescent="0.25">
      <c r="A6" s="13" t="s">
        <v>10</v>
      </c>
      <c r="B6" s="2">
        <v>265208</v>
      </c>
      <c r="C6" s="2">
        <v>52806</v>
      </c>
      <c r="D6" s="2">
        <v>179552</v>
      </c>
      <c r="E6" s="2">
        <v>28853</v>
      </c>
      <c r="F6" s="2">
        <v>500</v>
      </c>
      <c r="G6" s="2">
        <v>0</v>
      </c>
    </row>
    <row r="7" spans="1:7" x14ac:dyDescent="0.25">
      <c r="A7" s="13" t="s">
        <v>11</v>
      </c>
      <c r="B7" s="2">
        <v>351200</v>
      </c>
      <c r="C7" s="2">
        <v>206916</v>
      </c>
      <c r="D7" s="2"/>
      <c r="E7" s="1">
        <v>200231</v>
      </c>
      <c r="F7" s="2">
        <v>2019</v>
      </c>
      <c r="G7" s="8">
        <v>342</v>
      </c>
    </row>
    <row r="8" spans="1:7" x14ac:dyDescent="0.25">
      <c r="A8" s="13" t="s">
        <v>12</v>
      </c>
      <c r="B8" s="2">
        <v>43000</v>
      </c>
      <c r="C8" s="2">
        <v>9600</v>
      </c>
      <c r="D8">
        <v>0</v>
      </c>
      <c r="E8">
        <v>0</v>
      </c>
      <c r="F8">
        <v>0</v>
      </c>
      <c r="G8">
        <v>0</v>
      </c>
    </row>
    <row r="9" spans="1:7" x14ac:dyDescent="0.25">
      <c r="A9" s="13" t="s">
        <v>13</v>
      </c>
      <c r="B9" s="21">
        <v>9718</v>
      </c>
      <c r="C9" s="21">
        <v>32760</v>
      </c>
      <c r="D9" s="21">
        <v>2296</v>
      </c>
      <c r="E9" s="21">
        <v>0</v>
      </c>
      <c r="F9" s="21">
        <v>0</v>
      </c>
      <c r="G9" s="20">
        <v>0</v>
      </c>
    </row>
    <row r="10" spans="1:7" x14ac:dyDescent="0.25">
      <c r="A10" s="13" t="s">
        <v>14</v>
      </c>
      <c r="B10" s="2">
        <v>10000</v>
      </c>
      <c r="C10" s="1">
        <v>0</v>
      </c>
      <c r="D10">
        <v>0</v>
      </c>
      <c r="E10" s="2">
        <v>0</v>
      </c>
      <c r="F10" s="2">
        <v>0</v>
      </c>
      <c r="G10">
        <v>0</v>
      </c>
    </row>
    <row r="11" spans="1:7" x14ac:dyDescent="0.25">
      <c r="A11" s="13" t="s">
        <v>15</v>
      </c>
      <c r="B11" s="2">
        <v>2327289</v>
      </c>
      <c r="C11" s="2">
        <v>432962</v>
      </c>
      <c r="D11" s="2">
        <v>0</v>
      </c>
      <c r="E11" s="7">
        <v>0</v>
      </c>
      <c r="F11" s="2">
        <v>113669</v>
      </c>
      <c r="G11">
        <v>1300</v>
      </c>
    </row>
    <row r="12" spans="1:7" x14ac:dyDescent="0.25">
      <c r="A12" s="13" t="s">
        <v>16</v>
      </c>
      <c r="B12" s="5">
        <v>113695</v>
      </c>
      <c r="C12" s="2">
        <v>38480</v>
      </c>
      <c r="D12" s="9">
        <v>409</v>
      </c>
      <c r="E12" s="2">
        <v>0</v>
      </c>
      <c r="F12" s="5">
        <v>99</v>
      </c>
      <c r="G12">
        <v>40</v>
      </c>
    </row>
    <row r="13" spans="1:7" x14ac:dyDescent="0.25">
      <c r="A13" s="13" t="s">
        <v>22</v>
      </c>
      <c r="B13" s="2">
        <v>311560</v>
      </c>
      <c r="C13" s="2">
        <v>209708</v>
      </c>
      <c r="D13" s="2">
        <v>14706</v>
      </c>
      <c r="E13" s="2">
        <v>71138</v>
      </c>
      <c r="F13" s="2">
        <v>713</v>
      </c>
      <c r="G13">
        <v>0</v>
      </c>
    </row>
    <row r="14" spans="1:7" x14ac:dyDescent="0.25">
      <c r="A14" s="13" t="s">
        <v>17</v>
      </c>
      <c r="B14" s="2">
        <v>2100</v>
      </c>
      <c r="C14" s="2">
        <v>2100</v>
      </c>
      <c r="D14" s="2">
        <v>2100</v>
      </c>
      <c r="E14" s="2">
        <v>2100</v>
      </c>
      <c r="F14" s="2">
        <v>2100</v>
      </c>
      <c r="G14" s="2">
        <v>2100</v>
      </c>
    </row>
    <row r="15" spans="1:7" x14ac:dyDescent="0.25">
      <c r="A15" s="13" t="s">
        <v>18</v>
      </c>
      <c r="B15" s="10">
        <v>161991</v>
      </c>
      <c r="C15" s="10">
        <v>161991</v>
      </c>
      <c r="D15" s="10">
        <v>12267</v>
      </c>
      <c r="E15" s="10">
        <v>150439</v>
      </c>
      <c r="F15" s="10">
        <v>5809</v>
      </c>
      <c r="G15">
        <v>16</v>
      </c>
    </row>
    <row r="16" spans="1:7" x14ac:dyDescent="0.25">
      <c r="A16" s="13" t="s">
        <v>19</v>
      </c>
      <c r="B16" s="11">
        <v>71500</v>
      </c>
      <c r="C16" s="11">
        <v>18037</v>
      </c>
      <c r="D16" s="11">
        <v>0</v>
      </c>
      <c r="E16" s="11">
        <v>0</v>
      </c>
      <c r="F16" s="11">
        <v>0</v>
      </c>
      <c r="G16">
        <v>0</v>
      </c>
    </row>
    <row r="17" spans="1:7" x14ac:dyDescent="0.25">
      <c r="A17" s="13" t="s">
        <v>20</v>
      </c>
      <c r="B17" s="5">
        <v>84223</v>
      </c>
      <c r="C17" s="5">
        <v>78185</v>
      </c>
      <c r="D17" s="5">
        <v>0</v>
      </c>
      <c r="E17" s="5">
        <v>0</v>
      </c>
      <c r="F17" s="5">
        <v>0</v>
      </c>
      <c r="G17">
        <v>0</v>
      </c>
    </row>
    <row r="18" spans="1:7" x14ac:dyDescent="0.25">
      <c r="A18" s="13" t="s">
        <v>21</v>
      </c>
      <c r="B18" s="11">
        <v>606935</v>
      </c>
      <c r="C18" s="11">
        <v>312957</v>
      </c>
      <c r="D18" s="2">
        <v>5900</v>
      </c>
      <c r="E18" s="11">
        <v>0</v>
      </c>
      <c r="F18" s="11">
        <v>0</v>
      </c>
      <c r="G18">
        <v>402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1"/>
  <sheetViews>
    <sheetView workbookViewId="0">
      <selection activeCell="B17" sqref="B17:G17"/>
    </sheetView>
  </sheetViews>
  <sheetFormatPr defaultRowHeight="15" x14ac:dyDescent="0.25"/>
  <cols>
    <col min="1" max="1" width="23.42578125" bestFit="1" customWidth="1"/>
    <col min="3" max="3" width="9.7109375" bestFit="1" customWidth="1"/>
    <col min="4" max="4" width="12.42578125" bestFit="1" customWidth="1"/>
  </cols>
  <sheetData>
    <row r="1" spans="1:7" x14ac:dyDescent="0.25">
      <c r="A1" s="14">
        <v>2020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14362</v>
      </c>
      <c r="C2" s="5">
        <v>3405</v>
      </c>
      <c r="D2" s="5">
        <v>0</v>
      </c>
      <c r="E2" s="5">
        <v>3405</v>
      </c>
      <c r="F2" s="5">
        <v>114</v>
      </c>
      <c r="G2" s="5">
        <v>0</v>
      </c>
    </row>
    <row r="3" spans="1:7" x14ac:dyDescent="0.25">
      <c r="A3" s="13" t="s">
        <v>7</v>
      </c>
      <c r="B3" s="6">
        <v>1152730</v>
      </c>
      <c r="C3" s="6">
        <v>1097503</v>
      </c>
      <c r="D3" s="6">
        <v>1040000</v>
      </c>
      <c r="E3" s="6">
        <v>760000</v>
      </c>
      <c r="F3" s="6">
        <v>7100</v>
      </c>
      <c r="G3" s="5">
        <v>66</v>
      </c>
    </row>
    <row r="4" spans="1:7" x14ac:dyDescent="0.25">
      <c r="A4" s="13" t="s">
        <v>8</v>
      </c>
      <c r="B4" s="2">
        <v>2190000</v>
      </c>
      <c r="C4" s="2">
        <v>1695000</v>
      </c>
      <c r="D4" s="2">
        <v>0</v>
      </c>
      <c r="E4" s="2">
        <v>0</v>
      </c>
      <c r="F4" s="2">
        <v>1295000</v>
      </c>
      <c r="G4" s="2">
        <v>0</v>
      </c>
    </row>
    <row r="5" spans="1:7" x14ac:dyDescent="0.25">
      <c r="A5" s="13" t="s">
        <v>9</v>
      </c>
      <c r="B5" s="2">
        <v>269171</v>
      </c>
      <c r="C5" s="2">
        <v>212542</v>
      </c>
      <c r="D5" s="2">
        <v>1500</v>
      </c>
      <c r="E5" s="2">
        <v>210900</v>
      </c>
      <c r="F5" s="2">
        <v>4500</v>
      </c>
      <c r="G5" s="2">
        <v>82</v>
      </c>
    </row>
    <row r="6" spans="1:7" x14ac:dyDescent="0.25">
      <c r="A6" s="13" t="s">
        <v>10</v>
      </c>
      <c r="B6" s="2">
        <v>271208</v>
      </c>
      <c r="C6" s="2">
        <v>184585</v>
      </c>
      <c r="D6" s="2">
        <v>183891</v>
      </c>
      <c r="E6" s="2">
        <v>180000</v>
      </c>
      <c r="F6" s="2">
        <v>500</v>
      </c>
      <c r="G6" s="2">
        <v>0</v>
      </c>
    </row>
    <row r="7" spans="1:7" x14ac:dyDescent="0.25">
      <c r="A7" s="13" t="s">
        <v>11</v>
      </c>
      <c r="B7" s="2">
        <v>351200</v>
      </c>
      <c r="C7" s="2">
        <v>218744</v>
      </c>
      <c r="D7" s="2">
        <v>0</v>
      </c>
      <c r="E7" s="2">
        <v>218343</v>
      </c>
      <c r="F7" s="2">
        <v>12331</v>
      </c>
      <c r="G7" s="2">
        <v>120</v>
      </c>
    </row>
    <row r="8" spans="1:7" x14ac:dyDescent="0.25">
      <c r="A8" s="13" t="s">
        <v>12</v>
      </c>
      <c r="B8" s="2">
        <v>43000</v>
      </c>
      <c r="C8" s="2">
        <v>9600</v>
      </c>
      <c r="D8" s="2">
        <v>0</v>
      </c>
      <c r="E8" s="2">
        <v>0</v>
      </c>
      <c r="F8" s="2">
        <v>11600</v>
      </c>
      <c r="G8" s="2">
        <v>0</v>
      </c>
    </row>
    <row r="9" spans="1:7" x14ac:dyDescent="0.25">
      <c r="A9" s="13" t="s">
        <v>13</v>
      </c>
      <c r="B9" s="1">
        <v>9696</v>
      </c>
      <c r="C9" s="1">
        <v>32797</v>
      </c>
      <c r="D9" s="1">
        <v>2897</v>
      </c>
      <c r="E9" s="2"/>
      <c r="F9" s="2">
        <v>0</v>
      </c>
      <c r="G9" s="2">
        <v>0</v>
      </c>
    </row>
    <row r="10" spans="1:7" x14ac:dyDescent="0.25">
      <c r="A10" s="13" t="s">
        <v>14</v>
      </c>
      <c r="B10" s="2">
        <v>10000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5">
      <c r="A11" s="13" t="s">
        <v>15</v>
      </c>
      <c r="B11" s="2">
        <v>2329746</v>
      </c>
      <c r="C11" s="2">
        <v>435853</v>
      </c>
      <c r="D11" s="2">
        <v>1098</v>
      </c>
      <c r="E11" s="2">
        <v>345666</v>
      </c>
      <c r="F11" s="2">
        <v>2890</v>
      </c>
      <c r="G11" s="2">
        <v>1</v>
      </c>
    </row>
    <row r="12" spans="1:7" x14ac:dyDescent="0.25">
      <c r="A12" s="13" t="s">
        <v>16</v>
      </c>
      <c r="B12" s="2">
        <v>114138</v>
      </c>
      <c r="C12" s="2">
        <v>40906</v>
      </c>
      <c r="D12" s="2">
        <v>409</v>
      </c>
      <c r="E12" s="2">
        <v>0</v>
      </c>
      <c r="F12" s="2">
        <v>433</v>
      </c>
      <c r="G12" s="2">
        <v>14</v>
      </c>
    </row>
    <row r="13" spans="1:7" x14ac:dyDescent="0.25">
      <c r="A13" s="13" t="s">
        <v>22</v>
      </c>
      <c r="B13" s="2">
        <v>94820</v>
      </c>
      <c r="C13" s="2">
        <v>92074</v>
      </c>
      <c r="D13" s="2">
        <v>16084</v>
      </c>
      <c r="E13" s="2">
        <v>86140</v>
      </c>
      <c r="F13" s="2">
        <v>3292</v>
      </c>
      <c r="G13" s="2">
        <v>333</v>
      </c>
    </row>
    <row r="14" spans="1:7" x14ac:dyDescent="0.25">
      <c r="A14" s="13" t="s">
        <v>17</v>
      </c>
      <c r="B14" s="1">
        <v>60</v>
      </c>
      <c r="C14" s="1">
        <v>60</v>
      </c>
      <c r="D14" s="1">
        <v>56</v>
      </c>
      <c r="E14" s="1">
        <v>60</v>
      </c>
      <c r="F14" s="1">
        <v>0</v>
      </c>
      <c r="G14" s="2">
        <v>0</v>
      </c>
    </row>
    <row r="15" spans="1:7" x14ac:dyDescent="0.25">
      <c r="A15" s="13" t="s">
        <v>18</v>
      </c>
      <c r="B15" s="1">
        <v>395041</v>
      </c>
      <c r="C15" s="1">
        <v>294175</v>
      </c>
      <c r="D15" s="1">
        <v>12588</v>
      </c>
      <c r="E15" s="1">
        <v>289181</v>
      </c>
      <c r="F15" s="1">
        <v>13050</v>
      </c>
      <c r="G15" s="2">
        <v>130</v>
      </c>
    </row>
    <row r="16" spans="1:7" x14ac:dyDescent="0.25">
      <c r="A16" s="13" t="s">
        <v>19</v>
      </c>
      <c r="B16" s="2">
        <v>71500</v>
      </c>
      <c r="C16" s="2">
        <v>19037</v>
      </c>
      <c r="D16" s="2">
        <v>2900</v>
      </c>
      <c r="E16" s="2">
        <v>0</v>
      </c>
      <c r="F16" s="2">
        <v>217</v>
      </c>
      <c r="G16" s="2">
        <v>0</v>
      </c>
    </row>
    <row r="17" spans="1:7" x14ac:dyDescent="0.25">
      <c r="A17" s="13" t="s">
        <v>20</v>
      </c>
      <c r="B17" s="2">
        <v>84422</v>
      </c>
      <c r="C17" s="2">
        <v>78422</v>
      </c>
      <c r="D17" s="2">
        <v>0</v>
      </c>
      <c r="E17" s="2">
        <v>5461</v>
      </c>
      <c r="F17" s="2">
        <v>199</v>
      </c>
      <c r="G17" s="2">
        <v>0</v>
      </c>
    </row>
    <row r="18" spans="1:7" x14ac:dyDescent="0.25">
      <c r="A18" s="13" t="s">
        <v>21</v>
      </c>
      <c r="B18" s="2">
        <v>607135</v>
      </c>
      <c r="C18" s="2">
        <v>313157</v>
      </c>
      <c r="D18" s="2">
        <v>5900</v>
      </c>
      <c r="E18" s="2">
        <v>0</v>
      </c>
      <c r="F18" s="2">
        <v>0</v>
      </c>
      <c r="G18" s="2">
        <v>226</v>
      </c>
    </row>
    <row r="19" spans="1:7" x14ac:dyDescent="0.25">
      <c r="B19" s="2"/>
      <c r="C19" s="2"/>
      <c r="D19" s="2"/>
      <c r="E19" s="2"/>
      <c r="F19" s="2"/>
      <c r="G19" s="2"/>
    </row>
    <row r="21" spans="1:7" x14ac:dyDescent="0.25">
      <c r="B2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"/>
  <sheetViews>
    <sheetView workbookViewId="0">
      <selection activeCell="D16" sqref="D16"/>
    </sheetView>
  </sheetViews>
  <sheetFormatPr defaultRowHeight="15" x14ac:dyDescent="0.25"/>
  <cols>
    <col min="1" max="1" width="23.42578125" bestFit="1" customWidth="1"/>
  </cols>
  <sheetData>
    <row r="1" spans="1:7" x14ac:dyDescent="0.25">
      <c r="A1" s="14">
        <v>2021</v>
      </c>
      <c r="B1" s="13" t="s">
        <v>1</v>
      </c>
      <c r="C1" s="13" t="s">
        <v>3</v>
      </c>
      <c r="D1" s="13" t="s">
        <v>4</v>
      </c>
      <c r="E1" s="13" t="s">
        <v>5</v>
      </c>
      <c r="F1" s="13" t="s">
        <v>2</v>
      </c>
      <c r="G1" s="13" t="s">
        <v>6</v>
      </c>
    </row>
    <row r="2" spans="1:7" x14ac:dyDescent="0.25">
      <c r="A2" s="13" t="s">
        <v>0</v>
      </c>
      <c r="B2" s="5">
        <v>14612</v>
      </c>
      <c r="C2" s="5">
        <v>3478</v>
      </c>
      <c r="D2" s="5">
        <v>0</v>
      </c>
      <c r="E2" s="5">
        <v>3478</v>
      </c>
      <c r="F2" s="5">
        <v>75</v>
      </c>
      <c r="G2" s="5">
        <v>0</v>
      </c>
    </row>
    <row r="3" spans="1:7" x14ac:dyDescent="0.25">
      <c r="A3" s="13" t="s">
        <v>7</v>
      </c>
      <c r="B3" s="6">
        <v>1158780</v>
      </c>
      <c r="C3" s="6">
        <v>1113396</v>
      </c>
      <c r="D3" s="6">
        <v>1040000</v>
      </c>
      <c r="E3" s="6">
        <v>1109000</v>
      </c>
      <c r="F3" s="6">
        <v>6050</v>
      </c>
      <c r="G3" s="5">
        <v>19</v>
      </c>
    </row>
    <row r="4" spans="1:7" x14ac:dyDescent="0.25">
      <c r="A4" s="13" t="s">
        <v>8</v>
      </c>
      <c r="B4" s="2">
        <v>2190000</v>
      </c>
      <c r="C4" s="2">
        <v>1695000</v>
      </c>
      <c r="D4" s="2">
        <v>0</v>
      </c>
      <c r="E4" s="2">
        <v>0</v>
      </c>
      <c r="F4" s="2">
        <v>1295000</v>
      </c>
      <c r="G4" s="2">
        <v>0</v>
      </c>
    </row>
    <row r="5" spans="1:7" x14ac:dyDescent="0.25">
      <c r="A5" s="13" t="s">
        <v>9</v>
      </c>
      <c r="B5" s="2">
        <v>269971</v>
      </c>
      <c r="C5" s="2">
        <v>219084</v>
      </c>
      <c r="D5" s="2">
        <v>1500</v>
      </c>
      <c r="E5" s="2">
        <v>219100</v>
      </c>
      <c r="F5" s="2">
        <v>800</v>
      </c>
      <c r="G5" s="2">
        <v>82</v>
      </c>
    </row>
    <row r="6" spans="1:7" x14ac:dyDescent="0.25">
      <c r="A6" s="13" t="s">
        <v>10</v>
      </c>
      <c r="B6" s="2">
        <v>271708</v>
      </c>
      <c r="C6" s="2">
        <v>185659</v>
      </c>
      <c r="D6" s="2">
        <v>183891</v>
      </c>
      <c r="E6" s="2">
        <v>184949</v>
      </c>
      <c r="F6" s="2">
        <v>200</v>
      </c>
      <c r="G6" s="2">
        <v>0</v>
      </c>
    </row>
    <row r="7" spans="1:7" x14ac:dyDescent="0.25">
      <c r="A7" s="13" t="s">
        <v>11</v>
      </c>
      <c r="B7" s="2">
        <v>331200</v>
      </c>
      <c r="C7" s="2">
        <v>228836</v>
      </c>
      <c r="D7" s="2">
        <v>0</v>
      </c>
      <c r="E7" s="2">
        <v>228663</v>
      </c>
      <c r="F7" s="2">
        <v>10053</v>
      </c>
      <c r="G7" s="2">
        <v>123</v>
      </c>
    </row>
    <row r="8" spans="1:7" x14ac:dyDescent="0.25">
      <c r="A8" s="13" t="s">
        <v>12</v>
      </c>
      <c r="B8" s="2">
        <v>43100</v>
      </c>
      <c r="C8" s="2">
        <v>9600</v>
      </c>
      <c r="D8" s="2">
        <v>0</v>
      </c>
      <c r="E8" s="2">
        <v>0</v>
      </c>
      <c r="F8" s="2">
        <v>100</v>
      </c>
      <c r="G8" s="2">
        <v>0</v>
      </c>
    </row>
    <row r="9" spans="1:7" x14ac:dyDescent="0.25">
      <c r="A9" s="13" t="s">
        <v>13</v>
      </c>
      <c r="B9" s="1">
        <v>9696</v>
      </c>
      <c r="C9" s="1">
        <v>32797</v>
      </c>
      <c r="D9" s="1">
        <v>2897</v>
      </c>
      <c r="E9" s="2"/>
      <c r="F9" s="2">
        <v>0</v>
      </c>
      <c r="G9" s="2">
        <v>0</v>
      </c>
    </row>
    <row r="10" spans="1:7" x14ac:dyDescent="0.25">
      <c r="A10" s="13" t="s">
        <v>14</v>
      </c>
      <c r="B10" s="2">
        <v>10000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5">
      <c r="A11" s="13" t="s">
        <v>15</v>
      </c>
      <c r="B11" s="2">
        <v>2327796</v>
      </c>
      <c r="C11" s="2">
        <v>439501</v>
      </c>
      <c r="D11" s="2">
        <v>1098</v>
      </c>
      <c r="E11" s="2">
        <v>349502</v>
      </c>
      <c r="F11" s="2">
        <v>2050</v>
      </c>
      <c r="G11" s="2">
        <v>0</v>
      </c>
    </row>
    <row r="12" spans="1:7" x14ac:dyDescent="0.25">
      <c r="A12" s="13" t="s">
        <v>16</v>
      </c>
      <c r="B12" s="2">
        <v>103546</v>
      </c>
      <c r="C12" s="2">
        <v>41747</v>
      </c>
      <c r="D12" s="2">
        <v>425</v>
      </c>
      <c r="E12" s="2">
        <v>0</v>
      </c>
      <c r="F12" s="2">
        <v>401</v>
      </c>
      <c r="G12" s="2">
        <v>0</v>
      </c>
    </row>
    <row r="13" spans="1:7" x14ac:dyDescent="0.25">
      <c r="A13" s="13" t="s">
        <v>22</v>
      </c>
      <c r="B13" s="2">
        <v>96994</v>
      </c>
      <c r="C13" s="2">
        <v>94456</v>
      </c>
      <c r="D13" s="2">
        <v>16187</v>
      </c>
      <c r="E13" s="2">
        <v>92891</v>
      </c>
      <c r="F13" s="2">
        <v>2357</v>
      </c>
      <c r="G13" s="2">
        <v>34</v>
      </c>
    </row>
    <row r="14" spans="1:7" x14ac:dyDescent="0.25">
      <c r="A14" s="13" t="s">
        <v>17</v>
      </c>
      <c r="B14" s="2">
        <v>2100</v>
      </c>
      <c r="C14" s="2">
        <v>322</v>
      </c>
      <c r="D14" s="2">
        <v>228</v>
      </c>
      <c r="E14" s="2">
        <v>322</v>
      </c>
      <c r="F14" s="2">
        <v>0</v>
      </c>
      <c r="G14" s="2">
        <v>0</v>
      </c>
    </row>
    <row r="15" spans="1:7" x14ac:dyDescent="0.25">
      <c r="A15" s="13" t="s">
        <v>18</v>
      </c>
      <c r="B15" s="1">
        <v>399459</v>
      </c>
      <c r="C15" s="1">
        <v>321763</v>
      </c>
      <c r="D15" s="1">
        <v>12701</v>
      </c>
      <c r="E15" s="1">
        <v>294472</v>
      </c>
      <c r="F15" s="1">
        <v>10588</v>
      </c>
      <c r="G15" s="2">
        <v>146</v>
      </c>
    </row>
    <row r="16" spans="1:7" x14ac:dyDescent="0.25">
      <c r="A16" s="13" t="s">
        <v>19</v>
      </c>
      <c r="B16" s="2">
        <v>71500</v>
      </c>
      <c r="C16" s="2">
        <v>19037</v>
      </c>
      <c r="D16" s="2">
        <v>2900</v>
      </c>
      <c r="E16" s="2">
        <v>9675</v>
      </c>
      <c r="F16" s="2">
        <v>217</v>
      </c>
      <c r="G16" s="2">
        <v>0</v>
      </c>
    </row>
    <row r="17" spans="1:7" x14ac:dyDescent="0.25">
      <c r="A17" s="13" t="s">
        <v>20</v>
      </c>
      <c r="B17" s="2">
        <v>83525</v>
      </c>
      <c r="C17" s="2">
        <v>81062</v>
      </c>
      <c r="D17" s="2">
        <v>10035</v>
      </c>
      <c r="E17" s="2">
        <v>5461</v>
      </c>
      <c r="F17" s="2">
        <v>543</v>
      </c>
      <c r="G17" s="2">
        <v>0</v>
      </c>
    </row>
    <row r="18" spans="1:7" x14ac:dyDescent="0.25">
      <c r="A18" s="13" t="s">
        <v>21</v>
      </c>
      <c r="B18" s="4">
        <v>607305</v>
      </c>
      <c r="C18" s="4">
        <v>313327</v>
      </c>
      <c r="D18" s="4">
        <v>5900</v>
      </c>
      <c r="E18" s="4">
        <v>207435</v>
      </c>
      <c r="F18" s="2">
        <v>170</v>
      </c>
      <c r="G18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Data Oppsumert per samling</vt:lpstr>
      <vt:lpstr>Tot data oppsummert</vt:lpstr>
      <vt:lpstr>NHM Totaldata</vt:lpstr>
      <vt:lpstr>2016</vt:lpstr>
      <vt:lpstr>2017</vt:lpstr>
      <vt:lpstr>2018</vt:lpstr>
      <vt:lpstr>2019</vt:lpstr>
      <vt:lpstr>2020</vt:lpstr>
      <vt:lpstr>2021</vt:lpstr>
      <vt:lpstr>2022</vt:lpstr>
      <vt:lpstr>Dataset2016</vt:lpstr>
      <vt:lpstr>Dataset2017</vt:lpstr>
      <vt:lpstr>Dataset2018</vt:lpstr>
      <vt:lpstr>Dataset2019</vt:lpstr>
      <vt:lpstr>Dataset2020</vt:lpstr>
      <vt:lpstr>Dataset2021</vt:lpstr>
      <vt:lpstr>Dataset2022</vt:lpstr>
      <vt:lpstr>Delsamlinger</vt:lpstr>
      <vt:lpstr>Parametere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 Rindal</dc:creator>
  <cp:lastModifiedBy>Eirik Rindal</cp:lastModifiedBy>
  <dcterms:created xsi:type="dcterms:W3CDTF">2019-05-10T11:46:45Z</dcterms:created>
  <dcterms:modified xsi:type="dcterms:W3CDTF">2023-03-20T06:53:42Z</dcterms:modified>
</cp:coreProperties>
</file>