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DNA Bank Open\Freezer alarms\"/>
    </mc:Choice>
  </mc:AlternateContent>
  <bookViews>
    <workbookView xWindow="0" yWindow="0" windowWidth="28800" windowHeight="13770"/>
  </bookViews>
  <sheets>
    <sheet name="Details" sheetId="5" r:id="rId1"/>
    <sheet name="Contact persons" sheetId="1" r:id="rId2"/>
    <sheet name="SMS warning" sheetId="4" r:id="rId3"/>
    <sheet name="Overview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E21" i="4"/>
  <c r="I30" i="5"/>
  <c r="E26" i="4" s="1"/>
  <c r="I29" i="5"/>
  <c r="E25" i="4" s="1"/>
  <c r="I28" i="5"/>
  <c r="E24" i="4" s="1"/>
  <c r="I27" i="5"/>
  <c r="E23" i="4" s="1"/>
  <c r="I26" i="5"/>
  <c r="I25" i="5"/>
  <c r="E22" i="4" s="1"/>
  <c r="I24" i="5"/>
  <c r="I23" i="5"/>
  <c r="E20" i="4" s="1"/>
  <c r="I22" i="5"/>
  <c r="E19" i="4" s="1"/>
  <c r="I21" i="5"/>
  <c r="E18" i="4" s="1"/>
  <c r="I20" i="5"/>
  <c r="E17" i="4" s="1"/>
  <c r="I19" i="5"/>
  <c r="E16" i="4" s="1"/>
  <c r="I18" i="5"/>
  <c r="E15" i="4" s="1"/>
  <c r="I17" i="5"/>
  <c r="I16" i="5"/>
  <c r="E14" i="4" s="1"/>
  <c r="I15" i="5"/>
  <c r="E13" i="4" s="1"/>
  <c r="I14" i="5"/>
  <c r="E12" i="4" s="1"/>
  <c r="I13" i="5"/>
  <c r="E11" i="4" s="1"/>
  <c r="I12" i="5"/>
  <c r="E10" i="4" s="1"/>
  <c r="I11" i="5"/>
  <c r="E9" i="4" s="1"/>
  <c r="I10" i="5"/>
  <c r="I9" i="5"/>
  <c r="I8" i="5"/>
  <c r="E8" i="4" s="1"/>
  <c r="I7" i="5"/>
  <c r="E7" i="4" s="1"/>
  <c r="I6" i="5"/>
  <c r="E6" i="4" s="1"/>
  <c r="I5" i="5"/>
  <c r="E5" i="4" s="1"/>
  <c r="I4" i="5"/>
  <c r="G32" i="4"/>
  <c r="F32" i="4"/>
  <c r="E32" i="4"/>
  <c r="D32" i="4"/>
  <c r="C32" i="4"/>
  <c r="B32" i="4"/>
  <c r="G31" i="4"/>
  <c r="F31" i="4"/>
  <c r="E31" i="4"/>
  <c r="D31" i="4"/>
  <c r="C31" i="4"/>
  <c r="B31" i="4"/>
  <c r="D30" i="4"/>
  <c r="C30" i="4"/>
  <c r="G30" i="4"/>
  <c r="F30" i="4"/>
  <c r="E30" i="4"/>
  <c r="B30" i="4"/>
  <c r="J15" i="1"/>
  <c r="I15" i="1"/>
  <c r="H15" i="1"/>
  <c r="G15" i="1"/>
  <c r="J14" i="1"/>
  <c r="I14" i="1"/>
  <c r="H14" i="1"/>
  <c r="G14" i="1"/>
  <c r="J13" i="1"/>
  <c r="I13" i="1"/>
  <c r="H13" i="1"/>
  <c r="G13" i="1"/>
  <c r="J12" i="1"/>
  <c r="I12" i="1"/>
  <c r="H12" i="1"/>
  <c r="G12" i="1"/>
  <c r="J11" i="1"/>
  <c r="I11" i="1"/>
  <c r="H11" i="1"/>
  <c r="G11" i="1"/>
  <c r="J9" i="1"/>
  <c r="I9" i="1"/>
  <c r="H9" i="1"/>
  <c r="G9" i="1"/>
  <c r="J8" i="1"/>
  <c r="I8" i="1"/>
  <c r="H8" i="1"/>
  <c r="G8" i="1"/>
  <c r="J7" i="1"/>
  <c r="I7" i="1"/>
  <c r="H7" i="1"/>
  <c r="G7" i="1"/>
  <c r="J6" i="1"/>
  <c r="I6" i="1"/>
  <c r="H6" i="1"/>
  <c r="G6" i="1"/>
  <c r="J5" i="1"/>
  <c r="I5" i="1"/>
  <c r="H5" i="1"/>
  <c r="G5" i="1"/>
  <c r="I4" i="1"/>
  <c r="H4" i="1"/>
  <c r="G4" i="1"/>
  <c r="B11" i="4"/>
  <c r="B10" i="4"/>
  <c r="B9" i="4"/>
  <c r="B8" i="4"/>
  <c r="B7" i="4"/>
  <c r="B6" i="4"/>
  <c r="B5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D12" i="4"/>
  <c r="D23" i="4"/>
  <c r="C23" i="4"/>
  <c r="D26" i="4"/>
  <c r="C26" i="4"/>
  <c r="D25" i="4"/>
  <c r="C25" i="4"/>
  <c r="D24" i="4"/>
  <c r="C24" i="4"/>
  <c r="D11" i="4"/>
  <c r="C11" i="4"/>
  <c r="D10" i="4"/>
  <c r="C10" i="4"/>
  <c r="D9" i="4"/>
  <c r="C9" i="4"/>
  <c r="D14" i="4"/>
  <c r="C14" i="4"/>
  <c r="D13" i="4"/>
  <c r="C13" i="4"/>
  <c r="C12" i="4"/>
  <c r="D7" i="4"/>
  <c r="C7" i="4"/>
  <c r="D6" i="4"/>
  <c r="C6" i="4"/>
  <c r="D5" i="4"/>
  <c r="C5" i="4"/>
  <c r="D8" i="4"/>
  <c r="C8" i="4"/>
  <c r="D16" i="4"/>
  <c r="C16" i="4"/>
  <c r="D15" i="4"/>
  <c r="C15" i="4"/>
  <c r="D22" i="4"/>
  <c r="C22" i="4"/>
  <c r="D21" i="4"/>
  <c r="C21" i="4"/>
  <c r="D20" i="4"/>
  <c r="C20" i="4"/>
  <c r="D19" i="4"/>
  <c r="C19" i="4"/>
  <c r="D18" i="4"/>
  <c r="C18" i="4"/>
  <c r="I23" i="4"/>
  <c r="I26" i="4"/>
  <c r="I25" i="4"/>
  <c r="I24" i="4"/>
  <c r="I11" i="4"/>
  <c r="I10" i="4"/>
  <c r="I9" i="4"/>
  <c r="I14" i="4"/>
  <c r="I13" i="4"/>
  <c r="I12" i="4"/>
  <c r="I7" i="4"/>
  <c r="I6" i="4"/>
  <c r="I5" i="4"/>
  <c r="I8" i="4"/>
  <c r="I16" i="4"/>
  <c r="I15" i="4"/>
  <c r="I22" i="4"/>
  <c r="I21" i="4"/>
  <c r="I20" i="4"/>
  <c r="I19" i="4"/>
  <c r="I18" i="4"/>
  <c r="I17" i="4"/>
  <c r="D17" i="4"/>
  <c r="C17" i="4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K10" i="5"/>
  <c r="L10" i="5"/>
  <c r="M10" i="5"/>
  <c r="K5" i="5"/>
  <c r="M5" i="5"/>
  <c r="K6" i="5"/>
  <c r="M6" i="5"/>
  <c r="K7" i="5"/>
  <c r="M7" i="5"/>
  <c r="K8" i="5"/>
  <c r="M8" i="5"/>
  <c r="K9" i="5"/>
  <c r="L9" i="5"/>
  <c r="M9" i="5"/>
  <c r="M4" i="5"/>
  <c r="L4" i="5"/>
  <c r="K4" i="5"/>
  <c r="M26" i="5"/>
  <c r="L26" i="5"/>
  <c r="K26" i="5"/>
  <c r="M25" i="5"/>
  <c r="L25" i="5"/>
  <c r="K25" i="5"/>
  <c r="M24" i="5"/>
  <c r="L24" i="5"/>
  <c r="K24" i="5"/>
  <c r="M19" i="5"/>
  <c r="L19" i="5"/>
  <c r="K19" i="5"/>
  <c r="M18" i="5"/>
  <c r="L18" i="5"/>
  <c r="K18" i="5"/>
  <c r="M23" i="5"/>
  <c r="L23" i="5"/>
  <c r="K23" i="5"/>
  <c r="M22" i="5"/>
  <c r="L22" i="5"/>
  <c r="K22" i="5"/>
  <c r="M21" i="5"/>
  <c r="L21" i="5"/>
  <c r="K21" i="5"/>
  <c r="M20" i="5"/>
  <c r="L20" i="5"/>
  <c r="K20" i="5"/>
  <c r="M17" i="5"/>
  <c r="L17" i="5"/>
  <c r="K17" i="5"/>
  <c r="M16" i="5"/>
  <c r="L16" i="5"/>
  <c r="K16" i="5"/>
  <c r="M15" i="5"/>
  <c r="L15" i="5"/>
  <c r="K15" i="5"/>
  <c r="M14" i="5"/>
  <c r="L14" i="5"/>
  <c r="K14" i="5"/>
  <c r="M13" i="5"/>
  <c r="L13" i="5"/>
  <c r="K13" i="5"/>
  <c r="M12" i="5"/>
  <c r="L12" i="5"/>
  <c r="K12" i="5"/>
  <c r="M11" i="5"/>
  <c r="L11" i="5"/>
  <c r="K11" i="5"/>
  <c r="K28" i="5"/>
  <c r="L28" i="5"/>
  <c r="M28" i="5"/>
  <c r="K29" i="5"/>
  <c r="L29" i="5"/>
  <c r="M29" i="5"/>
  <c r="K30" i="5"/>
  <c r="L30" i="5"/>
  <c r="M30" i="5"/>
  <c r="M27" i="5"/>
  <c r="L27" i="5"/>
  <c r="K27" i="5"/>
  <c r="J8" i="5" l="1"/>
  <c r="J10" i="5"/>
  <c r="J9" i="5"/>
  <c r="J5" i="5"/>
  <c r="J7" i="5"/>
  <c r="J4" i="5"/>
  <c r="J6" i="5"/>
  <c r="J29" i="5"/>
  <c r="J30" i="5"/>
  <c r="J28" i="5"/>
  <c r="J27" i="5"/>
  <c r="J26" i="5"/>
  <c r="J18" i="5"/>
  <c r="J20" i="5"/>
  <c r="J14" i="5"/>
  <c r="J25" i="5"/>
  <c r="J23" i="5"/>
  <c r="J17" i="5"/>
  <c r="J13" i="5"/>
  <c r="J24" i="5"/>
  <c r="J22" i="5"/>
  <c r="J16" i="5"/>
  <c r="J12" i="5"/>
  <c r="J19" i="5"/>
  <c r="J21" i="5"/>
  <c r="J15" i="5"/>
  <c r="J11" i="5"/>
</calcChain>
</file>

<file path=xl/comments1.xml><?xml version="1.0" encoding="utf-8"?>
<comments xmlns="http://schemas.openxmlformats.org/spreadsheetml/2006/main">
  <authors>
    <author>Lars Erik Johannessen</author>
  </authors>
  <commentList>
    <comment ref="H3" authorId="0" shapeId="0">
      <text>
        <r>
          <rPr>
            <b/>
            <sz val="9"/>
            <color indexed="81"/>
            <rFont val="Tahoma"/>
            <charset val="1"/>
          </rPr>
          <t>Temperature can be plotted over time in the SD-anlegg</t>
        </r>
      </text>
    </comment>
  </commentList>
</comments>
</file>

<file path=xl/sharedStrings.xml><?xml version="1.0" encoding="utf-8"?>
<sst xmlns="http://schemas.openxmlformats.org/spreadsheetml/2006/main" count="421" uniqueCount="147">
  <si>
    <t>l.e.johannessen@nhm.uio.no</t>
  </si>
  <si>
    <t>j.a.anmarkrud@nhm.uio.no</t>
  </si>
  <si>
    <t>arild.johnsen@nhm.uio.no</t>
  </si>
  <si>
    <t>l.g.kvernstuen@nhm.uio.no</t>
  </si>
  <si>
    <t>Lars Erik Johannessen</t>
  </si>
  <si>
    <t>Jarl Andreas Anmarkrud</t>
  </si>
  <si>
    <t>Arild Johnsen</t>
  </si>
  <si>
    <t>Liv Guro Kvernstuen</t>
  </si>
  <si>
    <t>b.a.bjerke@nhm.uio.no</t>
  </si>
  <si>
    <t>Bjørn Aksel Bjerke</t>
  </si>
  <si>
    <t>359.01</t>
  </si>
  <si>
    <t>359.03</t>
  </si>
  <si>
    <t>359.04</t>
  </si>
  <si>
    <t>359.02</t>
  </si>
  <si>
    <t>352.01</t>
  </si>
  <si>
    <t>353.01</t>
  </si>
  <si>
    <t>LEJ</t>
  </si>
  <si>
    <t>JAA</t>
  </si>
  <si>
    <t>AJ</t>
  </si>
  <si>
    <t>LGK</t>
  </si>
  <si>
    <t>BAB</t>
  </si>
  <si>
    <t>TØ05=359.01-GF801</t>
  </si>
  <si>
    <t>Bank01</t>
  </si>
  <si>
    <t>Dyrestallen</t>
  </si>
  <si>
    <t>TØ05=359.01-GF802</t>
  </si>
  <si>
    <t>Bank02</t>
  </si>
  <si>
    <t>TØ05=359.01-GF803</t>
  </si>
  <si>
    <t>Bank03</t>
  </si>
  <si>
    <t>TØ05=359.01-GF804</t>
  </si>
  <si>
    <t>Bank04</t>
  </si>
  <si>
    <t>TØ05=359.01-GF805</t>
  </si>
  <si>
    <t>Bank07</t>
  </si>
  <si>
    <t>TØ05=359.01-GF806</t>
  </si>
  <si>
    <t>Bank08</t>
  </si>
  <si>
    <t>TØ05=359.01-GF201</t>
  </si>
  <si>
    <t>Bank05</t>
  </si>
  <si>
    <t>T</t>
  </si>
  <si>
    <t>563.04</t>
  </si>
  <si>
    <t>ZM005</t>
  </si>
  <si>
    <t>TØ05=359.01-GF202</t>
  </si>
  <si>
    <t>Bank06</t>
  </si>
  <si>
    <t>TØ05=563.01-RT601</t>
  </si>
  <si>
    <t>TØ05=359.02-GF801</t>
  </si>
  <si>
    <t>Lab04</t>
  </si>
  <si>
    <t>TØ05=359.02-GF201</t>
  </si>
  <si>
    <t>Lab01</t>
  </si>
  <si>
    <t>TØ05=359.02-GF202</t>
  </si>
  <si>
    <t>Lab02</t>
  </si>
  <si>
    <t>TØ05=359.02-GF203</t>
  </si>
  <si>
    <t>Lab03</t>
  </si>
  <si>
    <t>TØ05=563.02-RT601</t>
  </si>
  <si>
    <t>TØ05=359.03-GF201</t>
  </si>
  <si>
    <t>Ute01</t>
  </si>
  <si>
    <t>TØ05=359.03-GF202</t>
  </si>
  <si>
    <t>Ute02</t>
  </si>
  <si>
    <t>TØ05=359.03-GF203</t>
  </si>
  <si>
    <t>Ute03</t>
  </si>
  <si>
    <t>TØ05=563.03-RT601</t>
  </si>
  <si>
    <t>TØ05=359.04-GF201</t>
  </si>
  <si>
    <t>Tax01</t>
  </si>
  <si>
    <t>TØ05=359.04-GF202</t>
  </si>
  <si>
    <t>Tax02</t>
  </si>
  <si>
    <t>TØ05=359.04-GF203</t>
  </si>
  <si>
    <t>Tax03</t>
  </si>
  <si>
    <t>TØ05=352.01-OU001</t>
  </si>
  <si>
    <t>ZM0005</t>
  </si>
  <si>
    <t>TØ05=352.01-OU002</t>
  </si>
  <si>
    <t>ZM0010</t>
  </si>
  <si>
    <t>TØ05=352.01-RT601</t>
  </si>
  <si>
    <t>ZM0013</t>
  </si>
  <si>
    <t>TØ05=353.01-OU001</t>
  </si>
  <si>
    <t>ZM0004</t>
  </si>
  <si>
    <t>TØ05=563.04-RT601</t>
  </si>
  <si>
    <t>X</t>
  </si>
  <si>
    <t>Group</t>
  </si>
  <si>
    <t>Room code</t>
  </si>
  <si>
    <t>Room name</t>
  </si>
  <si>
    <t>Function</t>
  </si>
  <si>
    <t>Initials</t>
  </si>
  <si>
    <t>Name</t>
  </si>
  <si>
    <t>Cell phone</t>
  </si>
  <si>
    <t>Office phone</t>
  </si>
  <si>
    <t>E-mail</t>
  </si>
  <si>
    <t>Contact 1</t>
  </si>
  <si>
    <t>Contact 3</t>
  </si>
  <si>
    <t>Contact 4</t>
  </si>
  <si>
    <t>Contact details</t>
  </si>
  <si>
    <t>Cell phone 2</t>
  </si>
  <si>
    <t>Technical ID (used in SMS)</t>
  </si>
  <si>
    <t>Unit name</t>
  </si>
  <si>
    <t>Contact info</t>
  </si>
  <si>
    <t>Technical ID</t>
  </si>
  <si>
    <t>Rooms</t>
  </si>
  <si>
    <t>Alarmed units</t>
  </si>
  <si>
    <t>Contact persons</t>
  </si>
  <si>
    <t>Freezer alarms - Zoological Museum, NHM (TØ05)</t>
  </si>
  <si>
    <t>SMS warning</t>
  </si>
  <si>
    <t>Temp. logging available</t>
  </si>
  <si>
    <t>ZM0002</t>
  </si>
  <si>
    <t>ZM011A</t>
  </si>
  <si>
    <t>ZM013</t>
  </si>
  <si>
    <t>ZM017</t>
  </si>
  <si>
    <t>ZM025</t>
  </si>
  <si>
    <t>SMS sent to</t>
  </si>
  <si>
    <t>Units with SMS warning</t>
  </si>
  <si>
    <t>Overview</t>
  </si>
  <si>
    <t>ZM013, ZM017, ZM025</t>
  </si>
  <si>
    <t>ZM0005, ZM0010, ZM0013</t>
  </si>
  <si>
    <t>Machine room</t>
  </si>
  <si>
    <t>Various rooms K1</t>
  </si>
  <si>
    <t>Cold rooms</t>
  </si>
  <si>
    <t>Freezer room</t>
  </si>
  <si>
    <t>Person in charge</t>
  </si>
  <si>
    <t>Floor</t>
  </si>
  <si>
    <t>Normal temp.</t>
  </si>
  <si>
    <t>Max. temp</t>
  </si>
  <si>
    <t>Contact 2</t>
  </si>
  <si>
    <t>K1</t>
  </si>
  <si>
    <t>Room temp. ZM005</t>
  </si>
  <si>
    <t xml:space="preserve"> </t>
  </si>
  <si>
    <t>CO2 alarm</t>
  </si>
  <si>
    <t>TØ05=563.02-RY601</t>
  </si>
  <si>
    <t>Room temp. ZM011A</t>
  </si>
  <si>
    <t>Bjørn Aksels office</t>
  </si>
  <si>
    <t>Room temp. Rom 103</t>
  </si>
  <si>
    <t>K2</t>
  </si>
  <si>
    <t>Room temp. ZM0002</t>
  </si>
  <si>
    <t>Cold room 1</t>
  </si>
  <si>
    <t>Cold room 2</t>
  </si>
  <si>
    <t>Unit technical name</t>
  </si>
  <si>
    <t>DNA sequencing lab</t>
  </si>
  <si>
    <t>Taxidermy workshop</t>
  </si>
  <si>
    <t>Kokerommet</t>
  </si>
  <si>
    <t>Cold room 3 (LFI)</t>
  </si>
  <si>
    <t>Backyard, Room 103</t>
  </si>
  <si>
    <t>Details</t>
  </si>
  <si>
    <t>K1 Backyard</t>
  </si>
  <si>
    <t>Room 103</t>
  </si>
  <si>
    <t>Room codes</t>
  </si>
  <si>
    <t>Taxidermy rooms</t>
  </si>
  <si>
    <t>Dyrestall K2</t>
  </si>
  <si>
    <t>Back yard</t>
  </si>
  <si>
    <t>Technical room code</t>
  </si>
  <si>
    <t>Temp. plot</t>
  </si>
  <si>
    <t>ASN</t>
  </si>
  <si>
    <t>Audun Schrøder-Nielsen</t>
  </si>
  <si>
    <t>audun.schroder-nielsen@nhm.uio.no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</si>
</sst>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3" xfId="0" applyFont="1" applyFill="1" applyBorder="1"/>
    <xf numFmtId="0" fontId="8" fillId="2" borderId="6" xfId="0" applyFont="1" applyFill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10" fillId="4" borderId="7" xfId="0" applyFont="1" applyFill="1" applyBorder="1" applyAlignment="1">
      <alignment horizontal="left"/>
    </xf>
    <xf numFmtId="0" fontId="10" fillId="4" borderId="27" xfId="0" applyFont="1" applyFill="1" applyBorder="1" applyAlignment="1">
      <alignment horizontal="left"/>
    </xf>
    <xf numFmtId="0" fontId="10" fillId="4" borderId="9" xfId="0" applyFont="1" applyFill="1" applyBorder="1" applyAlignment="1">
      <alignment horizontal="left"/>
    </xf>
    <xf numFmtId="0" fontId="10" fillId="4" borderId="7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left"/>
    </xf>
    <xf numFmtId="0" fontId="10" fillId="4" borderId="28" xfId="0" applyFont="1" applyFill="1" applyBorder="1" applyAlignment="1">
      <alignment horizontal="left"/>
    </xf>
    <xf numFmtId="0" fontId="10" fillId="4" borderId="11" xfId="0" applyFont="1" applyFill="1" applyBorder="1" applyAlignment="1">
      <alignment horizontal="left"/>
    </xf>
    <xf numFmtId="0" fontId="10" fillId="4" borderId="10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8" fillId="2" borderId="4" xfId="0" applyFont="1" applyFill="1" applyBorder="1" applyAlignment="1">
      <alignment horizontal="left"/>
    </xf>
    <xf numFmtId="0" fontId="8" fillId="2" borderId="25" xfId="0" applyFont="1" applyFill="1" applyBorder="1" applyAlignment="1">
      <alignment horizontal="left"/>
    </xf>
    <xf numFmtId="0" fontId="12" fillId="0" borderId="0" xfId="0" applyFont="1"/>
    <xf numFmtId="0" fontId="13" fillId="0" borderId="0" xfId="0" applyFont="1"/>
    <xf numFmtId="0" fontId="13" fillId="0" borderId="33" xfId="0" applyFont="1" applyBorder="1"/>
    <xf numFmtId="0" fontId="14" fillId="0" borderId="33" xfId="0" applyFont="1" applyBorder="1"/>
    <xf numFmtId="0" fontId="15" fillId="0" borderId="33" xfId="0" applyFont="1" applyBorder="1" applyAlignment="1">
      <alignment horizontal="center"/>
    </xf>
    <xf numFmtId="0" fontId="3" fillId="0" borderId="33" xfId="0" applyFont="1" applyBorder="1" applyAlignment="1">
      <alignment horizontal="right"/>
    </xf>
    <xf numFmtId="0" fontId="8" fillId="2" borderId="3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9" fillId="2" borderId="6" xfId="0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0" fontId="11" fillId="0" borderId="7" xfId="0" applyFont="1" applyBorder="1" applyAlignment="1">
      <alignment horizontal="left"/>
    </xf>
    <xf numFmtId="0" fontId="10" fillId="0" borderId="9" xfId="0" applyFont="1" applyBorder="1"/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0" fillId="0" borderId="11" xfId="0" applyFont="1" applyBorder="1"/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10" fillId="0" borderId="14" xfId="0" applyFont="1" applyBorder="1"/>
    <xf numFmtId="0" fontId="10" fillId="0" borderId="20" xfId="0" applyFont="1" applyBorder="1" applyAlignment="1">
      <alignment horizontal="left"/>
    </xf>
    <xf numFmtId="0" fontId="10" fillId="0" borderId="21" xfId="0" applyFont="1" applyBorder="1"/>
    <xf numFmtId="0" fontId="10" fillId="0" borderId="21" xfId="0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9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9" xfId="0" applyFont="1" applyBorder="1"/>
    <xf numFmtId="0" fontId="8" fillId="0" borderId="16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1" xfId="0" applyFont="1" applyBorder="1"/>
    <xf numFmtId="0" fontId="8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center"/>
    </xf>
    <xf numFmtId="0" fontId="11" fillId="0" borderId="14" xfId="0" applyFont="1" applyBorder="1"/>
    <xf numFmtId="0" fontId="8" fillId="3" borderId="15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left"/>
    </xf>
    <xf numFmtId="0" fontId="11" fillId="3" borderId="7" xfId="0" applyFont="1" applyFill="1" applyBorder="1" applyAlignment="1">
      <alignment horizontal="left"/>
    </xf>
    <xf numFmtId="0" fontId="11" fillId="3" borderId="8" xfId="0" applyFont="1" applyFill="1" applyBorder="1" applyAlignment="1">
      <alignment horizontal="center"/>
    </xf>
    <xf numFmtId="0" fontId="11" fillId="3" borderId="9" xfId="0" applyFont="1" applyFill="1" applyBorder="1"/>
    <xf numFmtId="0" fontId="8" fillId="3" borderId="16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center"/>
    </xf>
    <xf numFmtId="0" fontId="11" fillId="3" borderId="11" xfId="0" applyFont="1" applyFill="1" applyBorder="1"/>
    <xf numFmtId="0" fontId="8" fillId="3" borderId="17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center"/>
    </xf>
    <xf numFmtId="0" fontId="11" fillId="3" borderId="14" xfId="0" applyFont="1" applyFill="1" applyBorder="1"/>
    <xf numFmtId="0" fontId="8" fillId="2" borderId="3" xfId="0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/>
    <xf numFmtId="0" fontId="10" fillId="4" borderId="34" xfId="0" applyFont="1" applyFill="1" applyBorder="1"/>
    <xf numFmtId="0" fontId="10" fillId="4" borderId="35" xfId="0" applyFont="1" applyFill="1" applyBorder="1"/>
    <xf numFmtId="0" fontId="11" fillId="0" borderId="11" xfId="0" applyFont="1" applyBorder="1" applyAlignment="1">
      <alignment horizontal="center"/>
    </xf>
    <xf numFmtId="0" fontId="11" fillId="0" borderId="13" xfId="0" applyFont="1" applyBorder="1"/>
    <xf numFmtId="0" fontId="11" fillId="0" borderId="14" xfId="0" applyFont="1" applyBorder="1" applyAlignment="1">
      <alignment horizontal="center"/>
    </xf>
    <xf numFmtId="0" fontId="11" fillId="0" borderId="31" xfId="0" applyFont="1" applyBorder="1"/>
    <xf numFmtId="0" fontId="11" fillId="0" borderId="3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1" fillId="0" borderId="37" xfId="0" applyFont="1" applyBorder="1"/>
    <xf numFmtId="0" fontId="11" fillId="0" borderId="38" xfId="0" applyFont="1" applyBorder="1"/>
    <xf numFmtId="0" fontId="11" fillId="0" borderId="39" xfId="0" applyFont="1" applyBorder="1"/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8" fillId="2" borderId="6" xfId="0" applyFont="1" applyFill="1" applyBorder="1"/>
    <xf numFmtId="0" fontId="11" fillId="0" borderId="21" xfId="0" applyFont="1" applyBorder="1"/>
    <xf numFmtId="0" fontId="8" fillId="2" borderId="40" xfId="0" applyFont="1" applyFill="1" applyBorder="1" applyAlignment="1">
      <alignment horizontal="left"/>
    </xf>
    <xf numFmtId="0" fontId="11" fillId="0" borderId="42" xfId="0" applyFont="1" applyBorder="1" applyAlignment="1">
      <alignment horizontal="left"/>
    </xf>
    <xf numFmtId="0" fontId="11" fillId="0" borderId="43" xfId="0" applyFont="1" applyBorder="1" applyAlignment="1">
      <alignment horizontal="left"/>
    </xf>
    <xf numFmtId="0" fontId="8" fillId="2" borderId="3" xfId="0" applyFont="1" applyFill="1" applyBorder="1" applyAlignment="1">
      <alignment horizontal="center"/>
    </xf>
    <xf numFmtId="0" fontId="11" fillId="0" borderId="44" xfId="0" applyFont="1" applyBorder="1" applyAlignment="1">
      <alignment horizontal="left"/>
    </xf>
    <xf numFmtId="0" fontId="11" fillId="0" borderId="35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10" fillId="6" borderId="10" xfId="0" applyFont="1" applyFill="1" applyBorder="1" applyAlignment="1">
      <alignment horizontal="left"/>
    </xf>
    <xf numFmtId="0" fontId="10" fillId="6" borderId="28" xfId="0" applyFont="1" applyFill="1" applyBorder="1" applyAlignment="1">
      <alignment horizontal="left"/>
    </xf>
    <xf numFmtId="0" fontId="10" fillId="6" borderId="11" xfId="0" applyFont="1" applyFill="1" applyBorder="1" applyAlignment="1">
      <alignment horizontal="left"/>
    </xf>
    <xf numFmtId="0" fontId="10" fillId="6" borderId="10" xfId="0" applyFont="1" applyFill="1" applyBorder="1" applyAlignment="1">
      <alignment horizontal="center"/>
    </xf>
    <xf numFmtId="0" fontId="10" fillId="6" borderId="28" xfId="0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/>
    </xf>
    <xf numFmtId="0" fontId="10" fillId="6" borderId="35" xfId="0" applyFont="1" applyFill="1" applyBorder="1"/>
    <xf numFmtId="0" fontId="10" fillId="6" borderId="12" xfId="0" applyFont="1" applyFill="1" applyBorder="1" applyAlignment="1">
      <alignment horizontal="left"/>
    </xf>
    <xf numFmtId="0" fontId="10" fillId="6" borderId="26" xfId="0" applyFont="1" applyFill="1" applyBorder="1" applyAlignment="1">
      <alignment horizontal="left"/>
    </xf>
    <xf numFmtId="0" fontId="10" fillId="6" borderId="14" xfId="0" applyFont="1" applyFill="1" applyBorder="1" applyAlignment="1">
      <alignment horizontal="left"/>
    </xf>
    <xf numFmtId="0" fontId="10" fillId="6" borderId="12" xfId="0" applyFont="1" applyFill="1" applyBorder="1" applyAlignment="1">
      <alignment horizontal="center"/>
    </xf>
    <xf numFmtId="0" fontId="10" fillId="6" borderId="26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10" fillId="6" borderId="36" xfId="0" applyFont="1" applyFill="1" applyBorder="1"/>
    <xf numFmtId="0" fontId="11" fillId="6" borderId="12" xfId="0" applyFont="1" applyFill="1" applyBorder="1"/>
    <xf numFmtId="0" fontId="11" fillId="6" borderId="13" xfId="0" applyFont="1" applyFill="1" applyBorder="1" applyAlignment="1">
      <alignment horizontal="left"/>
    </xf>
    <xf numFmtId="0" fontId="11" fillId="6" borderId="26" xfId="0" applyFont="1" applyFill="1" applyBorder="1" applyAlignment="1">
      <alignment horizontal="left"/>
    </xf>
    <xf numFmtId="0" fontId="11" fillId="5" borderId="10" xfId="0" applyFont="1" applyFill="1" applyBorder="1"/>
    <xf numFmtId="0" fontId="11" fillId="5" borderId="1" xfId="0" applyFont="1" applyFill="1" applyBorder="1" applyAlignment="1">
      <alignment horizontal="left"/>
    </xf>
    <xf numFmtId="0" fontId="11" fillId="5" borderId="28" xfId="0" applyFont="1" applyFill="1" applyBorder="1" applyAlignment="1">
      <alignment horizontal="left"/>
    </xf>
    <xf numFmtId="0" fontId="10" fillId="5" borderId="7" xfId="0" applyFont="1" applyFill="1" applyBorder="1" applyAlignment="1">
      <alignment horizontal="left"/>
    </xf>
    <xf numFmtId="0" fontId="10" fillId="5" borderId="27" xfId="0" applyFont="1" applyFill="1" applyBorder="1" applyAlignment="1">
      <alignment horizontal="left"/>
    </xf>
    <xf numFmtId="0" fontId="10" fillId="5" borderId="7" xfId="0" applyFont="1" applyFill="1" applyBorder="1" applyAlignment="1">
      <alignment horizontal="center"/>
    </xf>
    <xf numFmtId="0" fontId="10" fillId="5" borderId="27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10" fillId="5" borderId="34" xfId="0" applyFont="1" applyFill="1" applyBorder="1"/>
    <xf numFmtId="0" fontId="10" fillId="5" borderId="10" xfId="0" applyFont="1" applyFill="1" applyBorder="1" applyAlignment="1">
      <alignment horizontal="left"/>
    </xf>
    <xf numFmtId="0" fontId="10" fillId="5" borderId="28" xfId="0" applyFont="1" applyFill="1" applyBorder="1" applyAlignment="1">
      <alignment horizontal="left"/>
    </xf>
    <xf numFmtId="0" fontId="10" fillId="5" borderId="11" xfId="0" applyFont="1" applyFill="1" applyBorder="1" applyAlignment="1">
      <alignment horizontal="left"/>
    </xf>
    <xf numFmtId="0" fontId="10" fillId="5" borderId="10" xfId="0" applyFont="1" applyFill="1" applyBorder="1" applyAlignment="1">
      <alignment horizontal="center"/>
    </xf>
    <xf numFmtId="0" fontId="10" fillId="5" borderId="28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35" xfId="0" applyFont="1" applyFill="1" applyBorder="1"/>
    <xf numFmtId="0" fontId="11" fillId="4" borderId="20" xfId="0" applyFont="1" applyFill="1" applyBorder="1"/>
    <xf numFmtId="0" fontId="11" fillId="4" borderId="31" xfId="0" applyFont="1" applyFill="1" applyBorder="1" applyAlignment="1">
      <alignment horizontal="left"/>
    </xf>
    <xf numFmtId="0" fontId="11" fillId="4" borderId="32" xfId="0" applyFont="1" applyFill="1" applyBorder="1" applyAlignment="1">
      <alignment horizontal="left"/>
    </xf>
    <xf numFmtId="0" fontId="10" fillId="4" borderId="35" xfId="0" applyFont="1" applyFill="1" applyBorder="1" applyAlignment="1">
      <alignment horizontal="left"/>
    </xf>
    <xf numFmtId="0" fontId="11" fillId="0" borderId="22" xfId="0" applyFont="1" applyBorder="1"/>
    <xf numFmtId="0" fontId="11" fillId="0" borderId="8" xfId="0" applyFont="1" applyBorder="1"/>
    <xf numFmtId="0" fontId="11" fillId="0" borderId="9" xfId="0" applyFont="1" applyBorder="1" applyAlignment="1">
      <alignment horizontal="center"/>
    </xf>
    <xf numFmtId="0" fontId="11" fillId="0" borderId="34" xfId="0" applyFont="1" applyBorder="1" applyAlignment="1">
      <alignment horizontal="left"/>
    </xf>
    <xf numFmtId="0" fontId="11" fillId="0" borderId="45" xfId="0" applyFont="1" applyBorder="1" applyAlignment="1">
      <alignment horizontal="center"/>
    </xf>
    <xf numFmtId="0" fontId="10" fillId="4" borderId="20" xfId="0" applyFont="1" applyFill="1" applyBorder="1" applyAlignment="1">
      <alignment horizontal="left"/>
    </xf>
    <xf numFmtId="0" fontId="10" fillId="4" borderId="32" xfId="0" applyFont="1" applyFill="1" applyBorder="1" applyAlignment="1">
      <alignment horizontal="left"/>
    </xf>
    <xf numFmtId="0" fontId="10" fillId="4" borderId="21" xfId="0" applyFont="1" applyFill="1" applyBorder="1" applyAlignment="1">
      <alignment horizontal="left"/>
    </xf>
    <xf numFmtId="0" fontId="10" fillId="4" borderId="20" xfId="0" applyFont="1" applyFill="1" applyBorder="1" applyAlignment="1">
      <alignment horizontal="center"/>
    </xf>
    <xf numFmtId="0" fontId="10" fillId="4" borderId="32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10" fillId="4" borderId="44" xfId="0" applyFont="1" applyFill="1" applyBorder="1"/>
    <xf numFmtId="0" fontId="13" fillId="0" borderId="33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3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10" fillId="4" borderId="46" xfId="0" applyFont="1" applyFill="1" applyBorder="1" applyAlignment="1">
      <alignment horizontal="center"/>
    </xf>
    <xf numFmtId="0" fontId="10" fillId="6" borderId="46" xfId="0" applyFont="1" applyFill="1" applyBorder="1" applyAlignment="1">
      <alignment horizontal="center"/>
    </xf>
    <xf numFmtId="0" fontId="10" fillId="5" borderId="46" xfId="0" applyFont="1" applyFill="1" applyBorder="1" applyAlignment="1">
      <alignment horizontal="center"/>
    </xf>
    <xf numFmtId="0" fontId="10" fillId="6" borderId="47" xfId="0" applyFont="1" applyFill="1" applyBorder="1" applyAlignment="1">
      <alignment horizontal="center"/>
    </xf>
    <xf numFmtId="0" fontId="10" fillId="5" borderId="23" xfId="0" applyFont="1" applyFill="1" applyBorder="1" applyAlignment="1">
      <alignment horizontal="center"/>
    </xf>
    <xf numFmtId="0" fontId="11" fillId="0" borderId="48" xfId="0" applyFont="1" applyBorder="1"/>
    <xf numFmtId="0" fontId="11" fillId="0" borderId="49" xfId="0" applyFont="1" applyBorder="1" applyAlignment="1">
      <alignment horizontal="center"/>
    </xf>
    <xf numFmtId="0" fontId="11" fillId="0" borderId="50" xfId="0" applyFont="1" applyBorder="1"/>
    <xf numFmtId="0" fontId="11" fillId="0" borderId="51" xfId="0" applyFont="1" applyBorder="1"/>
    <xf numFmtId="0" fontId="11" fillId="0" borderId="51" xfId="0" applyFont="1" applyBorder="1" applyAlignment="1">
      <alignment horizontal="center"/>
    </xf>
    <xf numFmtId="0" fontId="11" fillId="0" borderId="52" xfId="0" applyFont="1" applyBorder="1" applyAlignment="1">
      <alignment horizontal="left"/>
    </xf>
    <xf numFmtId="0" fontId="11" fillId="0" borderId="53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0" fillId="4" borderId="49" xfId="0" applyFont="1" applyFill="1" applyBorder="1" applyAlignment="1">
      <alignment horizontal="left"/>
    </xf>
    <xf numFmtId="0" fontId="10" fillId="4" borderId="54" xfId="0" applyFont="1" applyFill="1" applyBorder="1" applyAlignment="1">
      <alignment horizontal="center"/>
    </xf>
    <xf numFmtId="0" fontId="10" fillId="4" borderId="55" xfId="0" applyFont="1" applyFill="1" applyBorder="1" applyAlignment="1">
      <alignment horizontal="left"/>
    </xf>
    <xf numFmtId="0" fontId="10" fillId="4" borderId="51" xfId="0" applyFont="1" applyFill="1" applyBorder="1" applyAlignment="1">
      <alignment horizontal="left"/>
    </xf>
    <xf numFmtId="0" fontId="10" fillId="4" borderId="49" xfId="0" applyFont="1" applyFill="1" applyBorder="1" applyAlignment="1">
      <alignment horizontal="center"/>
    </xf>
    <xf numFmtId="0" fontId="10" fillId="4" borderId="55" xfId="0" applyFont="1" applyFill="1" applyBorder="1" applyAlignment="1">
      <alignment horizontal="center"/>
    </xf>
    <xf numFmtId="0" fontId="10" fillId="4" borderId="51" xfId="0" applyFont="1" applyFill="1" applyBorder="1" applyAlignment="1">
      <alignment horizontal="center"/>
    </xf>
    <xf numFmtId="0" fontId="10" fillId="4" borderId="52" xfId="0" applyFont="1" applyFill="1" applyBorder="1"/>
    <xf numFmtId="0" fontId="10" fillId="4" borderId="33" xfId="0" applyFont="1" applyFill="1" applyBorder="1" applyAlignment="1">
      <alignment horizontal="center"/>
    </xf>
    <xf numFmtId="0" fontId="11" fillId="0" borderId="45" xfId="0" applyFont="1" applyBorder="1" applyAlignment="1">
      <alignment horizontal="left"/>
    </xf>
    <xf numFmtId="0" fontId="11" fillId="3" borderId="45" xfId="0" applyFont="1" applyFill="1" applyBorder="1" applyAlignment="1">
      <alignment horizontal="left"/>
    </xf>
    <xf numFmtId="0" fontId="11" fillId="3" borderId="42" xfId="0" applyFont="1" applyFill="1" applyBorder="1" applyAlignment="1">
      <alignment horizontal="left"/>
    </xf>
    <xf numFmtId="0" fontId="11" fillId="3" borderId="43" xfId="0" applyFont="1" applyFill="1" applyBorder="1" applyAlignment="1">
      <alignment horizontal="left"/>
    </xf>
    <xf numFmtId="0" fontId="11" fillId="3" borderId="9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46" xfId="0" applyFont="1" applyBorder="1" applyAlignment="1">
      <alignment horizontal="left"/>
    </xf>
    <xf numFmtId="0" fontId="11" fillId="0" borderId="47" xfId="0" applyFont="1" applyBorder="1" applyAlignment="1">
      <alignment horizontal="left"/>
    </xf>
    <xf numFmtId="0" fontId="11" fillId="3" borderId="23" xfId="0" applyFont="1" applyFill="1" applyBorder="1" applyAlignment="1">
      <alignment horizontal="left"/>
    </xf>
    <xf numFmtId="0" fontId="11" fillId="3" borderId="46" xfId="0" applyFont="1" applyFill="1" applyBorder="1" applyAlignment="1">
      <alignment horizontal="left"/>
    </xf>
    <xf numFmtId="0" fontId="11" fillId="3" borderId="47" xfId="0" applyFont="1" applyFill="1" applyBorder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41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11" fillId="0" borderId="4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8" fillId="2" borderId="18" xfId="0" applyFont="1" applyFill="1" applyBorder="1" applyAlignment="1">
      <alignment wrapText="1"/>
    </xf>
    <xf numFmtId="0" fontId="8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wrapText="1"/>
    </xf>
    <xf numFmtId="0" fontId="8" fillId="2" borderId="6" xfId="0" applyFont="1" applyFill="1" applyBorder="1" applyAlignment="1">
      <alignment wrapText="1"/>
    </xf>
    <xf numFmtId="0" fontId="8" fillId="2" borderId="6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left" wrapText="1"/>
    </xf>
    <xf numFmtId="0" fontId="8" fillId="2" borderId="40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2" borderId="5" xfId="0" applyFont="1" applyFill="1" applyBorder="1" applyAlignment="1">
      <alignment horizontal="center" wrapText="1"/>
    </xf>
    <xf numFmtId="0" fontId="8" fillId="2" borderId="25" xfId="0" applyFont="1" applyFill="1" applyBorder="1" applyAlignment="1">
      <alignment wrapText="1"/>
    </xf>
    <xf numFmtId="0" fontId="8" fillId="2" borderId="2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left" wrapText="1"/>
    </xf>
    <xf numFmtId="0" fontId="8" fillId="2" borderId="12" xfId="0" applyFont="1" applyFill="1" applyBorder="1" applyAlignment="1">
      <alignment horizontal="center" wrapText="1"/>
    </xf>
    <xf numFmtId="0" fontId="8" fillId="2" borderId="26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9" fillId="2" borderId="19" xfId="0" applyFont="1" applyFill="1" applyBorder="1" applyAlignment="1">
      <alignment wrapText="1"/>
    </xf>
    <xf numFmtId="0" fontId="17" fillId="0" borderId="1" xfId="1" applyFont="1" applyBorder="1" applyAlignment="1"/>
    <xf numFmtId="0" fontId="0" fillId="0" borderId="11" xfId="0" applyBorder="1" applyAlignment="1"/>
    <xf numFmtId="0" fontId="17" fillId="0" borderId="13" xfId="1" applyFont="1" applyBorder="1" applyAlignment="1"/>
    <xf numFmtId="0" fontId="0" fillId="0" borderId="14" xfId="0" applyBorder="1" applyAlignment="1"/>
    <xf numFmtId="0" fontId="8" fillId="2" borderId="4" xfId="0" applyFont="1" applyFill="1" applyBorder="1" applyAlignment="1">
      <alignment horizontal="left"/>
    </xf>
    <xf numFmtId="0" fontId="1" fillId="0" borderId="6" xfId="0" applyFont="1" applyBorder="1" applyAlignment="1"/>
    <xf numFmtId="0" fontId="17" fillId="0" borderId="31" xfId="1" applyFont="1" applyBorder="1" applyAlignment="1"/>
    <xf numFmtId="0" fontId="0" fillId="0" borderId="21" xfId="0" applyBorder="1" applyAlignment="1"/>
    <xf numFmtId="0" fontId="11" fillId="0" borderId="4" xfId="0" applyFont="1" applyBorder="1" applyAlignment="1"/>
    <xf numFmtId="0" fontId="11" fillId="0" borderId="6" xfId="0" applyFont="1" applyBorder="1" applyAlignment="1"/>
    <xf numFmtId="0" fontId="11" fillId="4" borderId="31" xfId="0" applyFont="1" applyFill="1" applyBorder="1" applyAlignment="1">
      <alignment horizontal="left"/>
    </xf>
    <xf numFmtId="0" fontId="11" fillId="4" borderId="31" xfId="0" applyFont="1" applyFill="1" applyBorder="1" applyAlignment="1"/>
    <xf numFmtId="0" fontId="11" fillId="4" borderId="21" xfId="0" applyFont="1" applyFill="1" applyBorder="1" applyAlignment="1"/>
    <xf numFmtId="0" fontId="11" fillId="5" borderId="1" xfId="0" applyFont="1" applyFill="1" applyBorder="1" applyAlignment="1">
      <alignment horizontal="left"/>
    </xf>
    <xf numFmtId="0" fontId="11" fillId="5" borderId="1" xfId="0" applyFont="1" applyFill="1" applyBorder="1" applyAlignment="1"/>
    <xf numFmtId="0" fontId="11" fillId="5" borderId="11" xfId="0" applyFont="1" applyFill="1" applyBorder="1" applyAlignment="1"/>
    <xf numFmtId="0" fontId="11" fillId="6" borderId="13" xfId="0" applyFont="1" applyFill="1" applyBorder="1" applyAlignment="1">
      <alignment horizontal="left"/>
    </xf>
    <xf numFmtId="0" fontId="11" fillId="6" borderId="13" xfId="0" applyFont="1" applyFill="1" applyBorder="1" applyAlignment="1"/>
    <xf numFmtId="0" fontId="11" fillId="6" borderId="14" xfId="0" applyFont="1" applyFill="1" applyBorder="1" applyAlignment="1"/>
    <xf numFmtId="0" fontId="2" fillId="0" borderId="1" xfId="1" applyBorder="1" applyAlignment="1"/>
    <xf numFmtId="0" fontId="0" fillId="3" borderId="0" xfId="0" applyFill="1"/>
  </cellXfs>
  <cellStyles count="2">
    <cellStyle name="Hyperlink" xfId="1" builtinId="8"/>
    <cellStyle name="Normal" xfId="0" builtinId="0"/>
  </cellStyles>
  <dxfs count="19"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CCCCFF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CCCCFF"/>
        </patternFill>
      </fill>
    </dxf>
    <dxf>
      <fill>
        <patternFill>
          <bgColor rgb="FFFFCCFF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CC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FF99"/>
      <color rgb="FFFFCCFF"/>
      <color rgb="FFCCCCFF"/>
      <color rgb="FFCC99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13</xdr:row>
      <xdr:rowOff>0</xdr:rowOff>
    </xdr:from>
    <xdr:to>
      <xdr:col>7</xdr:col>
      <xdr:colOff>0</xdr:colOff>
      <xdr:row>22</xdr:row>
      <xdr:rowOff>0</xdr:rowOff>
    </xdr:to>
    <xdr:sp macro="" textlink="">
      <xdr:nvSpPr>
        <xdr:cNvPr id="6" name="TextBox 5"/>
        <xdr:cNvSpPr txBox="1"/>
      </xdr:nvSpPr>
      <xdr:spPr>
        <a:xfrm>
          <a:off x="4410075" y="3028950"/>
          <a:ext cx="4343400" cy="1819275"/>
        </a:xfrm>
        <a:prstGeom prst="rect">
          <a:avLst/>
        </a:prstGeom>
        <a:solidFill>
          <a:srgbClr val="FFFF00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nb-NO" sz="2000" b="1"/>
        </a:p>
        <a:p>
          <a:pPr algn="ctr"/>
          <a:r>
            <a:rPr lang="nb-NO" sz="2000" b="1"/>
            <a:t>UiO Security Operation Center</a:t>
          </a:r>
        </a:p>
        <a:p>
          <a:pPr algn="ctr"/>
          <a:r>
            <a:rPr lang="nb-NO" sz="2000" b="1"/>
            <a:t>(Vakt- og alarmsentralen)</a:t>
          </a:r>
        </a:p>
        <a:p>
          <a:pPr algn="ctr"/>
          <a:r>
            <a:rPr lang="nb-NO" sz="3200" b="1"/>
            <a:t>22 85 50 07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rild.johnsen@nhm.uio.no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j.a.anmarkrud@nhm.uio.no" TargetMode="External"/><Relationship Id="rId1" Type="http://schemas.openxmlformats.org/officeDocument/2006/relationships/hyperlink" Target="mailto:l.e.johannessen@nhm.uio.no" TargetMode="External"/><Relationship Id="rId6" Type="http://schemas.openxmlformats.org/officeDocument/2006/relationships/hyperlink" Target="mailto:audun.schroder-nielsen@nhm.uio.no" TargetMode="External"/><Relationship Id="rId5" Type="http://schemas.openxmlformats.org/officeDocument/2006/relationships/hyperlink" Target="mailto:b.a.bjerke@nhm.uio.no" TargetMode="External"/><Relationship Id="rId4" Type="http://schemas.openxmlformats.org/officeDocument/2006/relationships/hyperlink" Target="mailto:l.g.kvernstuen@nhm.uio.no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tabSelected="1" workbookViewId="0"/>
  </sheetViews>
  <sheetFormatPr defaultRowHeight="15" x14ac:dyDescent="0.25"/>
  <cols>
    <col min="1" max="1" width="20.85546875" bestFit="1" customWidth="1"/>
    <col min="2" max="2" width="12.28515625" style="176" bestFit="1" customWidth="1"/>
    <col min="3" max="3" width="12" style="176" bestFit="1" customWidth="1"/>
    <col min="4" max="4" width="20.28515625" bestFit="1" customWidth="1"/>
    <col min="5" max="5" width="21.140625" bestFit="1" customWidth="1"/>
    <col min="6" max="6" width="8.28515625" bestFit="1" customWidth="1"/>
    <col min="7" max="7" width="6.140625" bestFit="1" customWidth="1"/>
    <col min="8" max="8" width="7.85546875" customWidth="1"/>
    <col min="9" max="9" width="9" bestFit="1" customWidth="1"/>
    <col min="10" max="10" width="23.28515625" bestFit="1" customWidth="1"/>
    <col min="11" max="13" width="10.28515625" customWidth="1"/>
  </cols>
  <sheetData>
    <row r="1" spans="1:13" s="41" customFormat="1" ht="26.25" x14ac:dyDescent="0.4">
      <c r="A1" s="43" t="s">
        <v>135</v>
      </c>
      <c r="B1" s="175"/>
      <c r="C1" s="44"/>
      <c r="D1" s="42"/>
      <c r="E1" s="42"/>
      <c r="F1" s="45"/>
      <c r="G1" s="45"/>
      <c r="H1" s="45"/>
      <c r="I1" s="45"/>
      <c r="J1" s="45"/>
      <c r="K1" s="45"/>
      <c r="L1" s="45"/>
      <c r="M1" s="45" t="s">
        <v>95</v>
      </c>
    </row>
    <row r="2" spans="1:13" s="35" customFormat="1" ht="16.5" thickBot="1" x14ac:dyDescent="0.3">
      <c r="A2" s="11"/>
      <c r="B2" s="37"/>
      <c r="C2" s="37"/>
      <c r="D2" s="36"/>
    </row>
    <row r="3" spans="1:13" s="239" customFormat="1" ht="32.25" thickBot="1" x14ac:dyDescent="0.3">
      <c r="A3" s="231" t="s">
        <v>129</v>
      </c>
      <c r="B3" s="97" t="s">
        <v>113</v>
      </c>
      <c r="C3" s="232" t="s">
        <v>75</v>
      </c>
      <c r="D3" s="233" t="s">
        <v>76</v>
      </c>
      <c r="E3" s="234" t="s">
        <v>89</v>
      </c>
      <c r="F3" s="97" t="s">
        <v>114</v>
      </c>
      <c r="G3" s="235" t="s">
        <v>115</v>
      </c>
      <c r="H3" s="236" t="s">
        <v>143</v>
      </c>
      <c r="I3" s="236" t="s">
        <v>96</v>
      </c>
      <c r="J3" s="237" t="s">
        <v>112</v>
      </c>
      <c r="K3" s="238" t="s">
        <v>116</v>
      </c>
      <c r="L3" s="232" t="s">
        <v>84</v>
      </c>
      <c r="M3" s="235" t="s">
        <v>85</v>
      </c>
    </row>
    <row r="4" spans="1:13" s="35" customFormat="1" ht="15.75" x14ac:dyDescent="0.25">
      <c r="A4" s="163" t="s">
        <v>72</v>
      </c>
      <c r="B4" s="68" t="s">
        <v>117</v>
      </c>
      <c r="C4" s="70" t="s">
        <v>38</v>
      </c>
      <c r="D4" s="164" t="s">
        <v>130</v>
      </c>
      <c r="E4" s="71" t="s">
        <v>118</v>
      </c>
      <c r="F4" s="68" t="s">
        <v>119</v>
      </c>
      <c r="G4" s="165" t="s">
        <v>119</v>
      </c>
      <c r="H4" s="226" t="s">
        <v>36</v>
      </c>
      <c r="I4" s="226" t="str">
        <f>IF(ISERROR(VLOOKUP($A4,'SMS warning'!$A$4:$A$26,1,0)),"","X")</f>
        <v/>
      </c>
      <c r="J4" s="166" t="str">
        <f>'Contact persons'!$G$8</f>
        <v>Jarl Andreas Anmarkrud</v>
      </c>
      <c r="K4" s="167" t="str">
        <f>'Contact persons'!$F$9</f>
        <v>LEJ</v>
      </c>
      <c r="L4" s="70" t="str">
        <f>'Contact persons'!$F$10</f>
        <v>ASN</v>
      </c>
      <c r="M4" s="165" t="str">
        <f>'Contact persons'!$F$11</f>
        <v>LGK</v>
      </c>
    </row>
    <row r="5" spans="1:13" s="35" customFormat="1" ht="15.75" x14ac:dyDescent="0.25">
      <c r="A5" s="112" t="s">
        <v>44</v>
      </c>
      <c r="B5" s="56" t="s">
        <v>117</v>
      </c>
      <c r="C5" s="73" t="s">
        <v>99</v>
      </c>
      <c r="D5" s="100" t="s">
        <v>108</v>
      </c>
      <c r="E5" s="74" t="s">
        <v>45</v>
      </c>
      <c r="F5" s="56">
        <v>-20</v>
      </c>
      <c r="G5" s="103">
        <v>-15</v>
      </c>
      <c r="H5" s="227" t="s">
        <v>36</v>
      </c>
      <c r="I5" s="227" t="str">
        <f>IF(ISERROR(VLOOKUP($A5,'SMS warning'!$A$4:$A$26,1,0)),"","X")</f>
        <v>X</v>
      </c>
      <c r="J5" s="124" t="str">
        <f>'Contact persons'!$G$8</f>
        <v>Jarl Andreas Anmarkrud</v>
      </c>
      <c r="K5" s="115" t="str">
        <f>'Contact persons'!$F$9</f>
        <v>LEJ</v>
      </c>
      <c r="L5" s="73" t="s">
        <v>144</v>
      </c>
      <c r="M5" s="103" t="str">
        <f>'Contact persons'!$F$11</f>
        <v>LGK</v>
      </c>
    </row>
    <row r="6" spans="1:13" s="35" customFormat="1" ht="15.75" x14ac:dyDescent="0.25">
      <c r="A6" s="112" t="s">
        <v>46</v>
      </c>
      <c r="B6" s="56" t="s">
        <v>117</v>
      </c>
      <c r="C6" s="73" t="s">
        <v>99</v>
      </c>
      <c r="D6" s="100" t="s">
        <v>108</v>
      </c>
      <c r="E6" s="74" t="s">
        <v>47</v>
      </c>
      <c r="F6" s="56">
        <v>-20</v>
      </c>
      <c r="G6" s="103">
        <v>-15</v>
      </c>
      <c r="H6" s="227" t="s">
        <v>36</v>
      </c>
      <c r="I6" s="227" t="str">
        <f>IF(ISERROR(VLOOKUP($A6,'SMS warning'!$A$4:$A$26,1,0)),"","X")</f>
        <v>X</v>
      </c>
      <c r="J6" s="124" t="str">
        <f>'Contact persons'!$G$8</f>
        <v>Jarl Andreas Anmarkrud</v>
      </c>
      <c r="K6" s="115" t="str">
        <f>'Contact persons'!$F$9</f>
        <v>LEJ</v>
      </c>
      <c r="L6" s="73" t="s">
        <v>144</v>
      </c>
      <c r="M6" s="103" t="str">
        <f>'Contact persons'!$F$11</f>
        <v>LGK</v>
      </c>
    </row>
    <row r="7" spans="1:13" s="35" customFormat="1" ht="15.75" x14ac:dyDescent="0.25">
      <c r="A7" s="112" t="s">
        <v>48</v>
      </c>
      <c r="B7" s="56" t="s">
        <v>117</v>
      </c>
      <c r="C7" s="73" t="s">
        <v>99</v>
      </c>
      <c r="D7" s="100" t="s">
        <v>108</v>
      </c>
      <c r="E7" s="74" t="s">
        <v>49</v>
      </c>
      <c r="F7" s="56">
        <v>-20</v>
      </c>
      <c r="G7" s="103">
        <v>-15</v>
      </c>
      <c r="H7" s="227" t="s">
        <v>36</v>
      </c>
      <c r="I7" s="227" t="str">
        <f>IF(ISERROR(VLOOKUP($A7,'SMS warning'!$A$4:$A$26,1,0)),"","X")</f>
        <v>X</v>
      </c>
      <c r="J7" s="124" t="str">
        <f>'Contact persons'!$G$8</f>
        <v>Jarl Andreas Anmarkrud</v>
      </c>
      <c r="K7" s="115" t="str">
        <f>'Contact persons'!$F$9</f>
        <v>LEJ</v>
      </c>
      <c r="L7" s="73" t="s">
        <v>144</v>
      </c>
      <c r="M7" s="103" t="str">
        <f>'Contact persons'!$F$11</f>
        <v>LGK</v>
      </c>
    </row>
    <row r="8" spans="1:13" s="35" customFormat="1" ht="15.75" x14ac:dyDescent="0.25">
      <c r="A8" s="112" t="s">
        <v>42</v>
      </c>
      <c r="B8" s="56" t="s">
        <v>117</v>
      </c>
      <c r="C8" s="73" t="s">
        <v>99</v>
      </c>
      <c r="D8" s="100" t="s">
        <v>108</v>
      </c>
      <c r="E8" s="74" t="s">
        <v>43</v>
      </c>
      <c r="F8" s="56">
        <v>-80</v>
      </c>
      <c r="G8" s="103">
        <v>-70</v>
      </c>
      <c r="H8" s="227"/>
      <c r="I8" s="227" t="str">
        <f>IF(ISERROR(VLOOKUP($A8,'SMS warning'!$A$4:$A$26,1,0)),"","X")</f>
        <v>X</v>
      </c>
      <c r="J8" s="124" t="str">
        <f>'Contact persons'!$G$8</f>
        <v>Jarl Andreas Anmarkrud</v>
      </c>
      <c r="K8" s="115" t="str">
        <f>'Contact persons'!$F$9</f>
        <v>LEJ</v>
      </c>
      <c r="L8" s="73" t="s">
        <v>144</v>
      </c>
      <c r="M8" s="103" t="str">
        <f>'Contact persons'!$F$11</f>
        <v>LGK</v>
      </c>
    </row>
    <row r="9" spans="1:13" s="35" customFormat="1" ht="15.75" x14ac:dyDescent="0.25">
      <c r="A9" s="112" t="s">
        <v>50</v>
      </c>
      <c r="B9" s="56" t="s">
        <v>117</v>
      </c>
      <c r="C9" s="73" t="s">
        <v>99</v>
      </c>
      <c r="D9" s="100" t="s">
        <v>108</v>
      </c>
      <c r="E9" s="74" t="s">
        <v>122</v>
      </c>
      <c r="F9" s="56" t="s">
        <v>119</v>
      </c>
      <c r="G9" s="103" t="s">
        <v>119</v>
      </c>
      <c r="H9" s="227" t="s">
        <v>36</v>
      </c>
      <c r="I9" s="227" t="str">
        <f>IF(ISERROR(VLOOKUP($A9,'SMS warning'!$A$4:$A$26,1,0)),"","X")</f>
        <v/>
      </c>
      <c r="J9" s="124" t="str">
        <f>'Contact persons'!$G$8</f>
        <v>Jarl Andreas Anmarkrud</v>
      </c>
      <c r="K9" s="115" t="str">
        <f>'Contact persons'!$F$9</f>
        <v>LEJ</v>
      </c>
      <c r="L9" s="73" t="str">
        <f>'Contact persons'!$F$10</f>
        <v>ASN</v>
      </c>
      <c r="M9" s="103" t="str">
        <f>'Contact persons'!$F$11</f>
        <v>LGK</v>
      </c>
    </row>
    <row r="10" spans="1:13" s="35" customFormat="1" ht="15.75" x14ac:dyDescent="0.25">
      <c r="A10" s="112" t="s">
        <v>121</v>
      </c>
      <c r="B10" s="56" t="s">
        <v>117</v>
      </c>
      <c r="C10" s="73" t="s">
        <v>99</v>
      </c>
      <c r="D10" s="100" t="s">
        <v>108</v>
      </c>
      <c r="E10" s="74" t="s">
        <v>120</v>
      </c>
      <c r="F10" s="56" t="s">
        <v>119</v>
      </c>
      <c r="G10" s="103" t="s">
        <v>119</v>
      </c>
      <c r="H10" s="227"/>
      <c r="I10" s="227" t="str">
        <f>IF(ISERROR(VLOOKUP($A10,'SMS warning'!$A$4:$A$26,1,0)),"","X")</f>
        <v/>
      </c>
      <c r="J10" s="124" t="str">
        <f>'Contact persons'!$G$8</f>
        <v>Jarl Andreas Anmarkrud</v>
      </c>
      <c r="K10" s="115" t="str">
        <f>'Contact persons'!$F$9</f>
        <v>LEJ</v>
      </c>
      <c r="L10" s="73" t="str">
        <f>'Contact persons'!$F$10</f>
        <v>ASN</v>
      </c>
      <c r="M10" s="103" t="str">
        <f>'Contact persons'!$F$11</f>
        <v>LGK</v>
      </c>
    </row>
    <row r="11" spans="1:13" s="35" customFormat="1" ht="15.75" x14ac:dyDescent="0.25">
      <c r="A11" s="112" t="s">
        <v>58</v>
      </c>
      <c r="B11" s="56" t="s">
        <v>117</v>
      </c>
      <c r="C11" s="73" t="s">
        <v>100</v>
      </c>
      <c r="D11" s="100" t="s">
        <v>123</v>
      </c>
      <c r="E11" s="74" t="s">
        <v>59</v>
      </c>
      <c r="F11" s="56">
        <v>-20</v>
      </c>
      <c r="G11" s="103">
        <v>-15</v>
      </c>
      <c r="H11" s="227" t="s">
        <v>36</v>
      </c>
      <c r="I11" s="227" t="str">
        <f>IF(ISERROR(VLOOKUP($A11,'SMS warning'!$A$4:$A$26,1,0)),"","X")</f>
        <v>X</v>
      </c>
      <c r="J11" s="124" t="str">
        <f>'Contact persons'!$G$4</f>
        <v>Lars Erik Johannessen</v>
      </c>
      <c r="K11" s="115" t="str">
        <f>'Contact persons'!$F$5</f>
        <v>JAA</v>
      </c>
      <c r="L11" s="73" t="str">
        <f>'Contact persons'!$F$6</f>
        <v>AJ</v>
      </c>
      <c r="M11" s="103" t="str">
        <f>'Contact persons'!$F$7</f>
        <v>LGK</v>
      </c>
    </row>
    <row r="12" spans="1:13" s="35" customFormat="1" ht="15.75" x14ac:dyDescent="0.25">
      <c r="A12" s="112" t="s">
        <v>60</v>
      </c>
      <c r="B12" s="56" t="s">
        <v>117</v>
      </c>
      <c r="C12" s="73" t="s">
        <v>101</v>
      </c>
      <c r="D12" s="100" t="s">
        <v>131</v>
      </c>
      <c r="E12" s="74" t="s">
        <v>61</v>
      </c>
      <c r="F12" s="56">
        <v>-20</v>
      </c>
      <c r="G12" s="103">
        <v>-15</v>
      </c>
      <c r="H12" s="227" t="s">
        <v>36</v>
      </c>
      <c r="I12" s="227" t="str">
        <f>IF(ISERROR(VLOOKUP($A12,'SMS warning'!$A$4:$A$26,1,0)),"","X")</f>
        <v>X</v>
      </c>
      <c r="J12" s="124" t="str">
        <f>'Contact persons'!$G$4</f>
        <v>Lars Erik Johannessen</v>
      </c>
      <c r="K12" s="115" t="str">
        <f>'Contact persons'!$F$5</f>
        <v>JAA</v>
      </c>
      <c r="L12" s="73" t="str">
        <f>'Contact persons'!$F$6</f>
        <v>AJ</v>
      </c>
      <c r="M12" s="103" t="str">
        <f>'Contact persons'!$F$7</f>
        <v>LGK</v>
      </c>
    </row>
    <row r="13" spans="1:13" s="35" customFormat="1" ht="16.5" thickBot="1" x14ac:dyDescent="0.3">
      <c r="A13" s="185" t="s">
        <v>62</v>
      </c>
      <c r="B13" s="186" t="s">
        <v>117</v>
      </c>
      <c r="C13" s="192" t="s">
        <v>102</v>
      </c>
      <c r="D13" s="187" t="s">
        <v>132</v>
      </c>
      <c r="E13" s="188" t="s">
        <v>63</v>
      </c>
      <c r="F13" s="186">
        <v>-20</v>
      </c>
      <c r="G13" s="189">
        <v>-10</v>
      </c>
      <c r="H13" s="228" t="s">
        <v>36</v>
      </c>
      <c r="I13" s="228" t="str">
        <f>IF(ISERROR(VLOOKUP($A13,'SMS warning'!$A$4:$A$26,1,0)),"","X")</f>
        <v>X</v>
      </c>
      <c r="J13" s="190" t="str">
        <f>'Contact persons'!$G$4</f>
        <v>Lars Erik Johannessen</v>
      </c>
      <c r="K13" s="191" t="str">
        <f>'Contact persons'!$F$5</f>
        <v>JAA</v>
      </c>
      <c r="L13" s="192" t="str">
        <f>'Contact persons'!$F$6</f>
        <v>AJ</v>
      </c>
      <c r="M13" s="189" t="str">
        <f>'Contact persons'!$F$7</f>
        <v>LGK</v>
      </c>
    </row>
    <row r="14" spans="1:13" s="35" customFormat="1" ht="15.75" x14ac:dyDescent="0.25">
      <c r="A14" s="163" t="s">
        <v>51</v>
      </c>
      <c r="B14" s="68" t="s">
        <v>136</v>
      </c>
      <c r="C14" s="70" t="s">
        <v>137</v>
      </c>
      <c r="D14" s="164" t="s">
        <v>134</v>
      </c>
      <c r="E14" s="71" t="s">
        <v>52</v>
      </c>
      <c r="F14" s="68">
        <v>-20</v>
      </c>
      <c r="G14" s="165">
        <v>-15</v>
      </c>
      <c r="H14" s="226" t="s">
        <v>36</v>
      </c>
      <c r="I14" s="226" t="str">
        <f>IF(ISERROR(VLOOKUP($A14,'SMS warning'!$A$4:$A$26,1,0)),"","X")</f>
        <v>X</v>
      </c>
      <c r="J14" s="166" t="str">
        <f>'Contact persons'!$G$4</f>
        <v>Lars Erik Johannessen</v>
      </c>
      <c r="K14" s="167" t="str">
        <f>'Contact persons'!$F$5</f>
        <v>JAA</v>
      </c>
      <c r="L14" s="70" t="str">
        <f>'Contact persons'!$F$6</f>
        <v>AJ</v>
      </c>
      <c r="M14" s="165" t="str">
        <f>'Contact persons'!$F$7</f>
        <v>LGK</v>
      </c>
    </row>
    <row r="15" spans="1:13" s="35" customFormat="1" ht="15.75" x14ac:dyDescent="0.25">
      <c r="A15" s="112" t="s">
        <v>53</v>
      </c>
      <c r="B15" s="56" t="s">
        <v>136</v>
      </c>
      <c r="C15" s="73" t="s">
        <v>137</v>
      </c>
      <c r="D15" s="100" t="s">
        <v>134</v>
      </c>
      <c r="E15" s="74" t="s">
        <v>54</v>
      </c>
      <c r="F15" s="56">
        <v>-20</v>
      </c>
      <c r="G15" s="103">
        <v>-15</v>
      </c>
      <c r="H15" s="227" t="s">
        <v>36</v>
      </c>
      <c r="I15" s="227" t="str">
        <f>IF(ISERROR(VLOOKUP($A15,'SMS warning'!$A$4:$A$26,1,0)),"","X")</f>
        <v>X</v>
      </c>
      <c r="J15" s="124" t="str">
        <f>'Contact persons'!$G$4</f>
        <v>Lars Erik Johannessen</v>
      </c>
      <c r="K15" s="115" t="str">
        <f>'Contact persons'!$F$5</f>
        <v>JAA</v>
      </c>
      <c r="L15" s="73" t="str">
        <f>'Contact persons'!$F$6</f>
        <v>AJ</v>
      </c>
      <c r="M15" s="103" t="str">
        <f>'Contact persons'!$F$7</f>
        <v>LGK</v>
      </c>
    </row>
    <row r="16" spans="1:13" s="35" customFormat="1" ht="15.75" x14ac:dyDescent="0.25">
      <c r="A16" s="112" t="s">
        <v>55</v>
      </c>
      <c r="B16" s="56" t="s">
        <v>136</v>
      </c>
      <c r="C16" s="73" t="s">
        <v>137</v>
      </c>
      <c r="D16" s="100" t="s">
        <v>134</v>
      </c>
      <c r="E16" s="74" t="s">
        <v>56</v>
      </c>
      <c r="F16" s="56">
        <v>-20</v>
      </c>
      <c r="G16" s="103">
        <v>-10</v>
      </c>
      <c r="H16" s="227" t="s">
        <v>36</v>
      </c>
      <c r="I16" s="227" t="str">
        <f>IF(ISERROR(VLOOKUP($A16,'SMS warning'!$A$4:$A$26,1,0)),"","X")</f>
        <v>X</v>
      </c>
      <c r="J16" s="124" t="str">
        <f>'Contact persons'!$G$4</f>
        <v>Lars Erik Johannessen</v>
      </c>
      <c r="K16" s="115" t="str">
        <f>'Contact persons'!$F$5</f>
        <v>JAA</v>
      </c>
      <c r="L16" s="73" t="str">
        <f>'Contact persons'!$F$6</f>
        <v>AJ</v>
      </c>
      <c r="M16" s="103" t="str">
        <f>'Contact persons'!$F$7</f>
        <v>LGK</v>
      </c>
    </row>
    <row r="17" spans="1:13" s="35" customFormat="1" ht="16.5" thickBot="1" x14ac:dyDescent="0.3">
      <c r="A17" s="113" t="s">
        <v>57</v>
      </c>
      <c r="B17" s="58" t="s">
        <v>136</v>
      </c>
      <c r="C17" s="77" t="s">
        <v>137</v>
      </c>
      <c r="D17" s="104" t="s">
        <v>134</v>
      </c>
      <c r="E17" s="78" t="s">
        <v>124</v>
      </c>
      <c r="F17" s="58" t="s">
        <v>119</v>
      </c>
      <c r="G17" s="105" t="s">
        <v>119</v>
      </c>
      <c r="H17" s="229" t="s">
        <v>36</v>
      </c>
      <c r="I17" s="229" t="str">
        <f>IF(ISERROR(VLOOKUP($A17,'SMS warning'!$A$4:$A$26,1,0)),"","X")</f>
        <v/>
      </c>
      <c r="J17" s="125" t="str">
        <f>'Contact persons'!$G$4</f>
        <v>Lars Erik Johannessen</v>
      </c>
      <c r="K17" s="116" t="str">
        <f>'Contact persons'!$F$5</f>
        <v>JAA</v>
      </c>
      <c r="L17" s="77" t="str">
        <f>'Contact persons'!$F$6</f>
        <v>AJ</v>
      </c>
      <c r="M17" s="105" t="str">
        <f>'Contact persons'!$F$7</f>
        <v>LGK</v>
      </c>
    </row>
    <row r="18" spans="1:13" s="35" customFormat="1" ht="15.75" x14ac:dyDescent="0.25">
      <c r="A18" s="111" t="s">
        <v>34</v>
      </c>
      <c r="B18" s="52" t="s">
        <v>125</v>
      </c>
      <c r="C18" s="107" t="s">
        <v>98</v>
      </c>
      <c r="D18" s="106" t="s">
        <v>23</v>
      </c>
      <c r="E18" s="118" t="s">
        <v>35</v>
      </c>
      <c r="F18" s="52">
        <v>-24</v>
      </c>
      <c r="G18" s="108">
        <v>-15</v>
      </c>
      <c r="H18" s="230" t="s">
        <v>36</v>
      </c>
      <c r="I18" s="230" t="str">
        <f>IF(ISERROR(VLOOKUP($A18,'SMS warning'!$A$4:$A$26,1,0)),"","X")</f>
        <v>X</v>
      </c>
      <c r="J18" s="123" t="str">
        <f>'Contact persons'!$G$4</f>
        <v>Lars Erik Johannessen</v>
      </c>
      <c r="K18" s="114" t="str">
        <f>'Contact persons'!$F$5</f>
        <v>JAA</v>
      </c>
      <c r="L18" s="107" t="str">
        <f>'Contact persons'!$F$6</f>
        <v>AJ</v>
      </c>
      <c r="M18" s="108" t="str">
        <f>'Contact persons'!$F$7</f>
        <v>LGK</v>
      </c>
    </row>
    <row r="19" spans="1:13" s="35" customFormat="1" ht="15.75" x14ac:dyDescent="0.25">
      <c r="A19" s="112" t="s">
        <v>39</v>
      </c>
      <c r="B19" s="56" t="s">
        <v>125</v>
      </c>
      <c r="C19" s="73" t="s">
        <v>98</v>
      </c>
      <c r="D19" s="100" t="s">
        <v>23</v>
      </c>
      <c r="E19" s="74" t="s">
        <v>40</v>
      </c>
      <c r="F19" s="56">
        <v>-24</v>
      </c>
      <c r="G19" s="103">
        <v>-15</v>
      </c>
      <c r="H19" s="227" t="s">
        <v>36</v>
      </c>
      <c r="I19" s="227" t="str">
        <f>IF(ISERROR(VLOOKUP($A19,'SMS warning'!$A$4:$A$26,1,0)),"","X")</f>
        <v>X</v>
      </c>
      <c r="J19" s="124" t="str">
        <f>'Contact persons'!$G$4</f>
        <v>Lars Erik Johannessen</v>
      </c>
      <c r="K19" s="115" t="str">
        <f>'Contact persons'!$F$5</f>
        <v>JAA</v>
      </c>
      <c r="L19" s="73" t="str">
        <f>'Contact persons'!$F$6</f>
        <v>AJ</v>
      </c>
      <c r="M19" s="103" t="str">
        <f>'Contact persons'!$F$7</f>
        <v>LGK</v>
      </c>
    </row>
    <row r="20" spans="1:13" s="35" customFormat="1" ht="15.75" x14ac:dyDescent="0.25">
      <c r="A20" s="112" t="s">
        <v>21</v>
      </c>
      <c r="B20" s="56" t="s">
        <v>125</v>
      </c>
      <c r="C20" s="73" t="s">
        <v>98</v>
      </c>
      <c r="D20" s="100" t="s">
        <v>23</v>
      </c>
      <c r="E20" s="74" t="s">
        <v>22</v>
      </c>
      <c r="F20" s="56">
        <v>-85</v>
      </c>
      <c r="G20" s="103">
        <v>-75</v>
      </c>
      <c r="H20" s="227"/>
      <c r="I20" s="227" t="str">
        <f>IF(ISERROR(VLOOKUP($A20,'SMS warning'!$A$4:$A$26,1,0)),"","X")</f>
        <v>X</v>
      </c>
      <c r="J20" s="124" t="str">
        <f>'Contact persons'!$G$4</f>
        <v>Lars Erik Johannessen</v>
      </c>
      <c r="K20" s="115" t="str">
        <f>'Contact persons'!$F$5</f>
        <v>JAA</v>
      </c>
      <c r="L20" s="73" t="str">
        <f>'Contact persons'!$F$6</f>
        <v>AJ</v>
      </c>
      <c r="M20" s="103" t="str">
        <f>'Contact persons'!$F$7</f>
        <v>LGK</v>
      </c>
    </row>
    <row r="21" spans="1:13" s="35" customFormat="1" ht="15.75" x14ac:dyDescent="0.25">
      <c r="A21" s="112" t="s">
        <v>24</v>
      </c>
      <c r="B21" s="56" t="s">
        <v>125</v>
      </c>
      <c r="C21" s="73" t="s">
        <v>98</v>
      </c>
      <c r="D21" s="100" t="s">
        <v>23</v>
      </c>
      <c r="E21" s="74" t="s">
        <v>25</v>
      </c>
      <c r="F21" s="56">
        <v>-85</v>
      </c>
      <c r="G21" s="103">
        <v>-75</v>
      </c>
      <c r="H21" s="227"/>
      <c r="I21" s="227" t="str">
        <f>IF(ISERROR(VLOOKUP($A21,'SMS warning'!$A$4:$A$26,1,0)),"","X")</f>
        <v>X</v>
      </c>
      <c r="J21" s="124" t="str">
        <f>'Contact persons'!$G$4</f>
        <v>Lars Erik Johannessen</v>
      </c>
      <c r="K21" s="115" t="str">
        <f>'Contact persons'!$F$5</f>
        <v>JAA</v>
      </c>
      <c r="L21" s="73" t="str">
        <f>'Contact persons'!$F$6</f>
        <v>AJ</v>
      </c>
      <c r="M21" s="103" t="str">
        <f>'Contact persons'!$F$7</f>
        <v>LGK</v>
      </c>
    </row>
    <row r="22" spans="1:13" s="35" customFormat="1" ht="15.75" x14ac:dyDescent="0.25">
      <c r="A22" s="112" t="s">
        <v>26</v>
      </c>
      <c r="B22" s="56" t="s">
        <v>125</v>
      </c>
      <c r="C22" s="73" t="s">
        <v>98</v>
      </c>
      <c r="D22" s="100" t="s">
        <v>23</v>
      </c>
      <c r="E22" s="74" t="s">
        <v>27</v>
      </c>
      <c r="F22" s="56">
        <v>-82</v>
      </c>
      <c r="G22" s="103">
        <v>-75</v>
      </c>
      <c r="H22" s="227"/>
      <c r="I22" s="227" t="str">
        <f>IF(ISERROR(VLOOKUP($A22,'SMS warning'!$A$4:$A$26,1,0)),"","X")</f>
        <v>X</v>
      </c>
      <c r="J22" s="124" t="str">
        <f>'Contact persons'!$G$4</f>
        <v>Lars Erik Johannessen</v>
      </c>
      <c r="K22" s="115" t="str">
        <f>'Contact persons'!$F$5</f>
        <v>JAA</v>
      </c>
      <c r="L22" s="73" t="str">
        <f>'Contact persons'!$F$6</f>
        <v>AJ</v>
      </c>
      <c r="M22" s="103" t="str">
        <f>'Contact persons'!$F$7</f>
        <v>LGK</v>
      </c>
    </row>
    <row r="23" spans="1:13" s="35" customFormat="1" ht="15.75" x14ac:dyDescent="0.25">
      <c r="A23" s="112" t="s">
        <v>28</v>
      </c>
      <c r="B23" s="56" t="s">
        <v>125</v>
      </c>
      <c r="C23" s="73" t="s">
        <v>98</v>
      </c>
      <c r="D23" s="100" t="s">
        <v>23</v>
      </c>
      <c r="E23" s="74" t="s">
        <v>29</v>
      </c>
      <c r="F23" s="56">
        <v>-85</v>
      </c>
      <c r="G23" s="103">
        <v>-75</v>
      </c>
      <c r="H23" s="227"/>
      <c r="I23" s="227" t="str">
        <f>IF(ISERROR(VLOOKUP($A23,'SMS warning'!$A$4:$A$26,1,0)),"","X")</f>
        <v>X</v>
      </c>
      <c r="J23" s="124" t="str">
        <f>'Contact persons'!$G$4</f>
        <v>Lars Erik Johannessen</v>
      </c>
      <c r="K23" s="115" t="str">
        <f>'Contact persons'!$F$5</f>
        <v>JAA</v>
      </c>
      <c r="L23" s="73" t="str">
        <f>'Contact persons'!$F$6</f>
        <v>AJ</v>
      </c>
      <c r="M23" s="103" t="str">
        <f>'Contact persons'!$F$7</f>
        <v>LGK</v>
      </c>
    </row>
    <row r="24" spans="1:13" s="35" customFormat="1" ht="15.75" x14ac:dyDescent="0.25">
      <c r="A24" s="112" t="s">
        <v>30</v>
      </c>
      <c r="B24" s="56" t="s">
        <v>125</v>
      </c>
      <c r="C24" s="73" t="s">
        <v>98</v>
      </c>
      <c r="D24" s="100" t="s">
        <v>23</v>
      </c>
      <c r="E24" s="74" t="s">
        <v>31</v>
      </c>
      <c r="F24" s="56">
        <v>-85</v>
      </c>
      <c r="G24" s="103">
        <v>-75</v>
      </c>
      <c r="H24" s="227"/>
      <c r="I24" s="227" t="str">
        <f>IF(ISERROR(VLOOKUP($A24,'SMS warning'!$A$4:$A$26,1,0)),"","X")</f>
        <v>X</v>
      </c>
      <c r="J24" s="124" t="str">
        <f>'Contact persons'!$G$4</f>
        <v>Lars Erik Johannessen</v>
      </c>
      <c r="K24" s="115" t="str">
        <f>'Contact persons'!$F$5</f>
        <v>JAA</v>
      </c>
      <c r="L24" s="73" t="str">
        <f>'Contact persons'!$F$6</f>
        <v>AJ</v>
      </c>
      <c r="M24" s="103" t="str">
        <f>'Contact persons'!$F$7</f>
        <v>LGK</v>
      </c>
    </row>
    <row r="25" spans="1:13" s="35" customFormat="1" ht="15.75" x14ac:dyDescent="0.25">
      <c r="A25" s="112" t="s">
        <v>32</v>
      </c>
      <c r="B25" s="56" t="s">
        <v>125</v>
      </c>
      <c r="C25" s="73" t="s">
        <v>98</v>
      </c>
      <c r="D25" s="100" t="s">
        <v>23</v>
      </c>
      <c r="E25" s="74" t="s">
        <v>33</v>
      </c>
      <c r="F25" s="56">
        <v>-85</v>
      </c>
      <c r="G25" s="103">
        <v>-75</v>
      </c>
      <c r="H25" s="227"/>
      <c r="I25" s="227" t="str">
        <f>IF(ISERROR(VLOOKUP($A25,'SMS warning'!$A$4:$A$26,1,0)),"","X")</f>
        <v>X</v>
      </c>
      <c r="J25" s="124" t="str">
        <f>'Contact persons'!$G$4</f>
        <v>Lars Erik Johannessen</v>
      </c>
      <c r="K25" s="115" t="str">
        <f>'Contact persons'!$F$5</f>
        <v>JAA</v>
      </c>
      <c r="L25" s="73" t="str">
        <f>'Contact persons'!$F$6</f>
        <v>AJ</v>
      </c>
      <c r="M25" s="103" t="str">
        <f>'Contact persons'!$F$7</f>
        <v>LGK</v>
      </c>
    </row>
    <row r="26" spans="1:13" s="35" customFormat="1" ht="15.75" x14ac:dyDescent="0.25">
      <c r="A26" s="112" t="s">
        <v>41</v>
      </c>
      <c r="B26" s="56" t="s">
        <v>125</v>
      </c>
      <c r="C26" s="73" t="s">
        <v>98</v>
      </c>
      <c r="D26" s="100" t="s">
        <v>23</v>
      </c>
      <c r="E26" s="74" t="s">
        <v>126</v>
      </c>
      <c r="F26" s="56" t="s">
        <v>119</v>
      </c>
      <c r="G26" s="103" t="s">
        <v>119</v>
      </c>
      <c r="H26" s="227" t="s">
        <v>36</v>
      </c>
      <c r="I26" s="227" t="str">
        <f>IF(ISERROR(VLOOKUP($A26,'SMS warning'!$A$4:$A$26,1,0)),"","X")</f>
        <v/>
      </c>
      <c r="J26" s="124" t="str">
        <f>'Contact persons'!$G$4</f>
        <v>Lars Erik Johannessen</v>
      </c>
      <c r="K26" s="115" t="str">
        <f>'Contact persons'!$F$5</f>
        <v>JAA</v>
      </c>
      <c r="L26" s="73" t="str">
        <f>'Contact persons'!$F$6</f>
        <v>AJ</v>
      </c>
      <c r="M26" s="103" t="str">
        <f>'Contact persons'!$F$7</f>
        <v>LGK</v>
      </c>
    </row>
    <row r="27" spans="1:13" s="35" customFormat="1" ht="15.75" x14ac:dyDescent="0.25">
      <c r="A27" s="112" t="s">
        <v>70</v>
      </c>
      <c r="B27" s="56" t="s">
        <v>125</v>
      </c>
      <c r="C27" s="73" t="s">
        <v>71</v>
      </c>
      <c r="D27" s="100" t="s">
        <v>111</v>
      </c>
      <c r="E27" s="74" t="s">
        <v>71</v>
      </c>
      <c r="F27" s="56">
        <v>-22</v>
      </c>
      <c r="G27" s="103">
        <v>-12</v>
      </c>
      <c r="H27" s="227"/>
      <c r="I27" s="227" t="str">
        <f>IF(ISERROR(VLOOKUP($A27,'SMS warning'!$A$4:$A$26,1,0)),"","X")</f>
        <v>X</v>
      </c>
      <c r="J27" s="124" t="str">
        <f>'Contact persons'!$G$12</f>
        <v>Bjørn Aksel Bjerke</v>
      </c>
      <c r="K27" s="115" t="str">
        <f>'Contact persons'!$F$13</f>
        <v>LEJ</v>
      </c>
      <c r="L27" s="73" t="str">
        <f>'Contact persons'!$F$14</f>
        <v>LGK</v>
      </c>
      <c r="M27" s="103" t="str">
        <f>'Contact persons'!$F$15</f>
        <v>AJ</v>
      </c>
    </row>
    <row r="28" spans="1:13" s="35" customFormat="1" ht="15.75" x14ac:dyDescent="0.25">
      <c r="A28" s="112" t="s">
        <v>64</v>
      </c>
      <c r="B28" s="56" t="s">
        <v>125</v>
      </c>
      <c r="C28" s="73" t="s">
        <v>65</v>
      </c>
      <c r="D28" s="100" t="s">
        <v>127</v>
      </c>
      <c r="E28" s="74" t="s">
        <v>65</v>
      </c>
      <c r="F28" s="56">
        <v>4</v>
      </c>
      <c r="G28" s="103">
        <v>14</v>
      </c>
      <c r="H28" s="227"/>
      <c r="I28" s="227" t="str">
        <f>IF(ISERROR(VLOOKUP($A28,'SMS warning'!$A$4:$A$26,1,0)),"","X")</f>
        <v>X</v>
      </c>
      <c r="J28" s="124" t="str">
        <f>'Contact persons'!$G$12</f>
        <v>Bjørn Aksel Bjerke</v>
      </c>
      <c r="K28" s="115" t="str">
        <f>'Contact persons'!$F$13</f>
        <v>LEJ</v>
      </c>
      <c r="L28" s="73" t="str">
        <f>'Contact persons'!$F$14</f>
        <v>LGK</v>
      </c>
      <c r="M28" s="103" t="str">
        <f>'Contact persons'!$F$15</f>
        <v>AJ</v>
      </c>
    </row>
    <row r="29" spans="1:13" s="35" customFormat="1" ht="15.75" x14ac:dyDescent="0.25">
      <c r="A29" s="112" t="s">
        <v>66</v>
      </c>
      <c r="B29" s="56" t="s">
        <v>125</v>
      </c>
      <c r="C29" s="73" t="s">
        <v>67</v>
      </c>
      <c r="D29" s="100" t="s">
        <v>128</v>
      </c>
      <c r="E29" s="74" t="s">
        <v>67</v>
      </c>
      <c r="F29" s="56">
        <v>4</v>
      </c>
      <c r="G29" s="103">
        <v>14</v>
      </c>
      <c r="H29" s="227"/>
      <c r="I29" s="227" t="str">
        <f>IF(ISERROR(VLOOKUP($A29,'SMS warning'!$A$4:$A$26,1,0)),"","X")</f>
        <v>X</v>
      </c>
      <c r="J29" s="124" t="str">
        <f>'Contact persons'!$G$12</f>
        <v>Bjørn Aksel Bjerke</v>
      </c>
      <c r="K29" s="115" t="str">
        <f>'Contact persons'!$F$13</f>
        <v>LEJ</v>
      </c>
      <c r="L29" s="73" t="str">
        <f>'Contact persons'!$F$14</f>
        <v>LGK</v>
      </c>
      <c r="M29" s="103" t="str">
        <f>'Contact persons'!$F$15</f>
        <v>AJ</v>
      </c>
    </row>
    <row r="30" spans="1:13" s="35" customFormat="1" ht="16.5" thickBot="1" x14ac:dyDescent="0.3">
      <c r="A30" s="113" t="s">
        <v>68</v>
      </c>
      <c r="B30" s="58" t="s">
        <v>125</v>
      </c>
      <c r="C30" s="77" t="s">
        <v>69</v>
      </c>
      <c r="D30" s="104" t="s">
        <v>133</v>
      </c>
      <c r="E30" s="78" t="s">
        <v>69</v>
      </c>
      <c r="F30" s="58">
        <v>7</v>
      </c>
      <c r="G30" s="105">
        <v>15</v>
      </c>
      <c r="H30" s="229" t="s">
        <v>36</v>
      </c>
      <c r="I30" s="229" t="str">
        <f>IF(ISERROR(VLOOKUP($A30,'SMS warning'!$A$4:$A$26,1,0)),"","X")</f>
        <v>X</v>
      </c>
      <c r="J30" s="125" t="str">
        <f>'Contact persons'!$G$12</f>
        <v>Bjørn Aksel Bjerke</v>
      </c>
      <c r="K30" s="116" t="str">
        <f>'Contact persons'!$F$13</f>
        <v>LEJ</v>
      </c>
      <c r="L30" s="77" t="str">
        <f>'Contact persons'!$F$14</f>
        <v>LGK</v>
      </c>
      <c r="M30" s="105" t="str">
        <f>'Contact persons'!$F$15</f>
        <v>AJ</v>
      </c>
    </row>
    <row r="31" spans="1:13" s="35" customFormat="1" ht="15.75" x14ac:dyDescent="0.25">
      <c r="B31" s="37"/>
      <c r="C31" s="37"/>
    </row>
    <row r="32" spans="1:13" s="35" customFormat="1" ht="15.75" x14ac:dyDescent="0.25">
      <c r="B32" s="37"/>
      <c r="C32" s="37"/>
    </row>
    <row r="33" spans="2:3" s="35" customFormat="1" ht="15.75" x14ac:dyDescent="0.25">
      <c r="B33" s="37"/>
      <c r="C33" s="37"/>
    </row>
    <row r="34" spans="2:3" s="35" customFormat="1" ht="15.75" x14ac:dyDescent="0.25">
      <c r="B34" s="37"/>
      <c r="C34" s="37"/>
    </row>
    <row r="35" spans="2:3" s="35" customFormat="1" ht="15.75" x14ac:dyDescent="0.25">
      <c r="B35" s="37"/>
      <c r="C35" s="37"/>
    </row>
    <row r="36" spans="2:3" s="35" customFormat="1" ht="15.75" x14ac:dyDescent="0.25">
      <c r="B36" s="37"/>
      <c r="C36" s="37"/>
    </row>
    <row r="37" spans="2:3" s="35" customFormat="1" ht="15.75" x14ac:dyDescent="0.25">
      <c r="B37" s="37"/>
      <c r="C37" s="37"/>
    </row>
    <row r="38" spans="2:3" s="35" customFormat="1" ht="15.75" x14ac:dyDescent="0.25">
      <c r="B38" s="37"/>
      <c r="C38" s="37"/>
    </row>
    <row r="39" spans="2:3" s="35" customFormat="1" ht="15.75" x14ac:dyDescent="0.25">
      <c r="B39" s="37"/>
      <c r="C39" s="37"/>
    </row>
    <row r="40" spans="2:3" s="35" customFormat="1" ht="15.75" x14ac:dyDescent="0.25">
      <c r="B40" s="37"/>
      <c r="C40" s="37"/>
    </row>
    <row r="41" spans="2:3" s="35" customFormat="1" ht="15.75" x14ac:dyDescent="0.25">
      <c r="B41" s="37"/>
      <c r="C41" s="37"/>
    </row>
    <row r="42" spans="2:3" s="35" customFormat="1" ht="15.75" x14ac:dyDescent="0.25">
      <c r="B42" s="37"/>
      <c r="C42" s="37"/>
    </row>
    <row r="43" spans="2:3" s="35" customFormat="1" ht="15.75" x14ac:dyDescent="0.25">
      <c r="B43" s="37"/>
      <c r="C43" s="37"/>
    </row>
    <row r="44" spans="2:3" s="35" customFormat="1" ht="15.75" x14ac:dyDescent="0.25">
      <c r="B44" s="37"/>
      <c r="C44" s="37"/>
    </row>
    <row r="45" spans="2:3" s="35" customFormat="1" ht="15.75" x14ac:dyDescent="0.25">
      <c r="B45" s="37"/>
      <c r="C45" s="37"/>
    </row>
    <row r="46" spans="2:3" s="35" customFormat="1" ht="15.75" x14ac:dyDescent="0.25">
      <c r="B46" s="37"/>
      <c r="C46" s="37"/>
    </row>
    <row r="47" spans="2:3" s="35" customFormat="1" ht="15.75" x14ac:dyDescent="0.25">
      <c r="B47" s="37"/>
      <c r="C47" s="37"/>
    </row>
    <row r="48" spans="2:3" s="35" customFormat="1" ht="15.75" x14ac:dyDescent="0.25">
      <c r="B48" s="37"/>
      <c r="C48" s="37"/>
    </row>
    <row r="49" spans="2:3" s="35" customFormat="1" ht="15.75" x14ac:dyDescent="0.25">
      <c r="B49" s="37"/>
      <c r="C49" s="37"/>
    </row>
    <row r="50" spans="2:3" s="35" customFormat="1" ht="15.75" x14ac:dyDescent="0.25">
      <c r="B50" s="37"/>
      <c r="C50" s="37"/>
    </row>
    <row r="51" spans="2:3" s="35" customFormat="1" ht="15.75" x14ac:dyDescent="0.25">
      <c r="B51" s="37"/>
      <c r="C51" s="37"/>
    </row>
    <row r="52" spans="2:3" s="35" customFormat="1" ht="15.75" x14ac:dyDescent="0.25">
      <c r="B52" s="37"/>
      <c r="C52" s="37"/>
    </row>
    <row r="53" spans="2:3" s="35" customFormat="1" ht="15.75" x14ac:dyDescent="0.25">
      <c r="B53" s="37"/>
      <c r="C53" s="37"/>
    </row>
    <row r="54" spans="2:3" s="35" customFormat="1" ht="15.75" x14ac:dyDescent="0.25">
      <c r="B54" s="37"/>
      <c r="C54" s="37"/>
    </row>
    <row r="55" spans="2:3" s="35" customFormat="1" ht="15.75" x14ac:dyDescent="0.25">
      <c r="B55" s="37"/>
      <c r="C55" s="37"/>
    </row>
    <row r="56" spans="2:3" s="35" customFormat="1" ht="15.75" x14ac:dyDescent="0.25">
      <c r="B56" s="37"/>
      <c r="C56" s="37"/>
    </row>
    <row r="57" spans="2:3" s="35" customFormat="1" ht="15.75" x14ac:dyDescent="0.25">
      <c r="B57" s="37"/>
      <c r="C57" s="37"/>
    </row>
    <row r="58" spans="2:3" s="35" customFormat="1" ht="15.75" x14ac:dyDescent="0.25">
      <c r="B58" s="37"/>
      <c r="C58" s="37"/>
    </row>
    <row r="59" spans="2:3" s="35" customFormat="1" ht="15.75" x14ac:dyDescent="0.25">
      <c r="B59" s="37"/>
      <c r="C59" s="37"/>
    </row>
    <row r="60" spans="2:3" s="35" customFormat="1" ht="15.75" x14ac:dyDescent="0.25">
      <c r="B60" s="37"/>
      <c r="C60" s="37"/>
    </row>
    <row r="61" spans="2:3" s="35" customFormat="1" ht="15.75" x14ac:dyDescent="0.25">
      <c r="B61" s="37"/>
      <c r="C61" s="37"/>
    </row>
    <row r="62" spans="2:3" s="35" customFormat="1" ht="15.75" x14ac:dyDescent="0.25">
      <c r="B62" s="37"/>
      <c r="C62" s="37"/>
    </row>
    <row r="63" spans="2:3" s="35" customFormat="1" ht="15.75" x14ac:dyDescent="0.25">
      <c r="B63" s="37"/>
      <c r="C63" s="37"/>
    </row>
    <row r="64" spans="2:3" s="35" customFormat="1" ht="15.75" x14ac:dyDescent="0.25">
      <c r="B64" s="37"/>
      <c r="C64" s="37"/>
    </row>
    <row r="65" spans="2:3" s="35" customFormat="1" ht="15.75" x14ac:dyDescent="0.25">
      <c r="B65" s="37"/>
      <c r="C65" s="37"/>
    </row>
    <row r="66" spans="2:3" s="35" customFormat="1" ht="15.75" x14ac:dyDescent="0.25">
      <c r="B66" s="37"/>
      <c r="C66" s="37"/>
    </row>
    <row r="67" spans="2:3" s="35" customFormat="1" ht="15.75" x14ac:dyDescent="0.25">
      <c r="B67" s="37"/>
      <c r="C67" s="37"/>
    </row>
    <row r="68" spans="2:3" s="35" customFormat="1" ht="15.75" x14ac:dyDescent="0.25">
      <c r="B68" s="37"/>
      <c r="C68" s="37"/>
    </row>
    <row r="69" spans="2:3" s="35" customFormat="1" ht="15.75" x14ac:dyDescent="0.25">
      <c r="B69" s="37"/>
      <c r="C69" s="37"/>
    </row>
    <row r="70" spans="2:3" s="35" customFormat="1" ht="15.75" x14ac:dyDescent="0.25">
      <c r="B70" s="37"/>
      <c r="C70" s="37"/>
    </row>
    <row r="71" spans="2:3" s="35" customFormat="1" ht="15.75" x14ac:dyDescent="0.25">
      <c r="B71" s="37"/>
      <c r="C71" s="37"/>
    </row>
    <row r="72" spans="2:3" s="35" customFormat="1" ht="15.75" x14ac:dyDescent="0.25">
      <c r="B72" s="37"/>
      <c r="C72" s="37"/>
    </row>
    <row r="73" spans="2:3" s="35" customFormat="1" ht="15.75" x14ac:dyDescent="0.25">
      <c r="B73" s="37"/>
      <c r="C73" s="37"/>
    </row>
    <row r="74" spans="2:3" s="35" customFormat="1" ht="15.75" x14ac:dyDescent="0.25">
      <c r="B74" s="37"/>
      <c r="C74" s="37"/>
    </row>
  </sheetData>
  <sortState ref="A4:K30">
    <sortCondition ref="B4:B30"/>
    <sortCondition ref="C4:C30"/>
    <sortCondition ref="A4:A30"/>
  </sortState>
  <conditionalFormatting sqref="J4:M30">
    <cfRule type="expression" dxfId="12" priority="3">
      <formula>OR(J4="JL",J4="Jon Lønnve")</formula>
    </cfRule>
    <cfRule type="expression" dxfId="11" priority="4">
      <formula>OR(J4="LGK",J4="Liv Guro Kvernstuen")</formula>
    </cfRule>
    <cfRule type="expression" dxfId="10" priority="5">
      <formula>OR(J4="AJ",J4="Arild Johnsen")</formula>
    </cfRule>
    <cfRule type="expression" dxfId="9" priority="6">
      <formula>OR(J4="BAB",J4="Bjørn Aksel Bjerke")</formula>
    </cfRule>
    <cfRule type="expression" dxfId="8" priority="7">
      <formula>OR(J4="JAA",J4="Jarl Andreas Anmarkrud")</formula>
    </cfRule>
    <cfRule type="expression" dxfId="7" priority="8">
      <formula>OR(J4="LEJ",J4="Lars Erik Johannessen")</formula>
    </cfRule>
    <cfRule type="expression" dxfId="6" priority="1">
      <formula>OR(J4="ASN",J4="Audun Schrøder-Nielsen")</formula>
    </cfRule>
  </conditionalFormatting>
  <pageMargins left="0.7" right="0.7" top="0.75" bottom="0.75" header="0.3" footer="0.3"/>
  <pageSetup paperSize="9" scale="77" orientation="landscape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/>
  </sheetViews>
  <sheetFormatPr defaultRowHeight="15" x14ac:dyDescent="0.25"/>
  <cols>
    <col min="1" max="1" width="7.7109375" style="1" bestFit="1" customWidth="1"/>
    <col min="2" max="2" width="23.28515625" style="4" bestFit="1" customWidth="1"/>
    <col min="3" max="3" width="17" style="4" bestFit="1" customWidth="1"/>
    <col min="4" max="4" width="26.5703125" style="4" bestFit="1" customWidth="1"/>
    <col min="5" max="5" width="16.5703125" style="5" bestFit="1" customWidth="1"/>
    <col min="6" max="6" width="9" style="4" customWidth="1"/>
    <col min="7" max="7" width="28.42578125" style="4" bestFit="1" customWidth="1"/>
    <col min="8" max="8" width="13.7109375" style="2" bestFit="1" customWidth="1"/>
    <col min="9" max="9" width="11.28515625" style="2" bestFit="1" customWidth="1"/>
    <col min="10" max="10" width="35" style="4" customWidth="1"/>
    <col min="11" max="16384" width="9.140625" style="4"/>
  </cols>
  <sheetData>
    <row r="1" spans="1:10" s="41" customFormat="1" ht="26.25" x14ac:dyDescent="0.4">
      <c r="A1" s="43" t="s">
        <v>94</v>
      </c>
      <c r="B1" s="42"/>
      <c r="C1" s="44"/>
      <c r="D1" s="44"/>
      <c r="E1" s="42"/>
      <c r="F1" s="42"/>
      <c r="G1" s="45"/>
      <c r="H1" s="45"/>
      <c r="I1" s="45"/>
      <c r="J1" s="45" t="s">
        <v>95</v>
      </c>
    </row>
    <row r="2" spans="1:10" s="35" customFormat="1" ht="16.5" thickBot="1" x14ac:dyDescent="0.3">
      <c r="A2" s="11"/>
      <c r="E2" s="36"/>
    </row>
    <row r="3" spans="1:10" s="35" customFormat="1" ht="16.5" thickBot="1" x14ac:dyDescent="0.3">
      <c r="A3" s="209" t="s">
        <v>74</v>
      </c>
      <c r="B3" s="122" t="s">
        <v>142</v>
      </c>
      <c r="C3" s="16" t="s">
        <v>76</v>
      </c>
      <c r="D3" s="211" t="s">
        <v>138</v>
      </c>
      <c r="E3" s="210" t="s">
        <v>77</v>
      </c>
      <c r="F3" s="110" t="s">
        <v>78</v>
      </c>
      <c r="G3" s="119" t="s">
        <v>79</v>
      </c>
      <c r="H3" s="109" t="s">
        <v>81</v>
      </c>
      <c r="I3" s="109" t="s">
        <v>80</v>
      </c>
      <c r="J3" s="117" t="s">
        <v>82</v>
      </c>
    </row>
    <row r="4" spans="1:10" s="35" customFormat="1" ht="15.75" x14ac:dyDescent="0.25">
      <c r="A4" s="67">
        <v>1</v>
      </c>
      <c r="B4" s="68" t="s">
        <v>10</v>
      </c>
      <c r="C4" s="69" t="s">
        <v>140</v>
      </c>
      <c r="D4" s="212" t="s">
        <v>98</v>
      </c>
      <c r="E4" s="50" t="s">
        <v>112</v>
      </c>
      <c r="F4" s="165" t="s">
        <v>16</v>
      </c>
      <c r="G4" s="202" t="str">
        <f t="shared" ref="G4:G15" si="0">VLOOKUP($F4,$A$18:$G$25,2,0)</f>
        <v>Lars Erik Johannessen</v>
      </c>
      <c r="H4" s="70">
        <f t="shared" ref="H4:H15" si="1">VLOOKUP($F4,$A$18:$G$25,3,0)</f>
        <v>22851801</v>
      </c>
      <c r="I4" s="70">
        <f t="shared" ref="I4:I15" si="2">VLOOKUP($F4,$A$18:$G$25,4,0)</f>
        <v>97786872</v>
      </c>
      <c r="J4" s="71" t="str">
        <f t="shared" ref="J4:J15" si="3">VLOOKUP($F4,$A$18:$G$25,6,0)</f>
        <v>l.e.johannessen@nhm.uio.no</v>
      </c>
    </row>
    <row r="5" spans="1:10" s="35" customFormat="1" ht="15.75" x14ac:dyDescent="0.25">
      <c r="A5" s="72"/>
      <c r="B5" s="56" t="s">
        <v>11</v>
      </c>
      <c r="C5" s="57" t="s">
        <v>141</v>
      </c>
      <c r="D5" s="213" t="s">
        <v>137</v>
      </c>
      <c r="E5" s="54" t="s">
        <v>83</v>
      </c>
      <c r="F5" s="103" t="s">
        <v>17</v>
      </c>
      <c r="G5" s="120" t="str">
        <f t="shared" si="0"/>
        <v>Jarl Andreas Anmarkrud</v>
      </c>
      <c r="H5" s="73">
        <f t="shared" si="1"/>
        <v>22851866</v>
      </c>
      <c r="I5" s="73">
        <f t="shared" si="2"/>
        <v>90120834</v>
      </c>
      <c r="J5" s="74" t="str">
        <f t="shared" si="3"/>
        <v>j.a.anmarkrud@nhm.uio.no</v>
      </c>
    </row>
    <row r="6" spans="1:10" s="35" customFormat="1" ht="15.75" x14ac:dyDescent="0.25">
      <c r="A6" s="72"/>
      <c r="B6" s="56" t="s">
        <v>12</v>
      </c>
      <c r="C6" s="57" t="s">
        <v>139</v>
      </c>
      <c r="D6" s="213" t="s">
        <v>106</v>
      </c>
      <c r="E6" s="54" t="s">
        <v>84</v>
      </c>
      <c r="F6" s="103" t="s">
        <v>18</v>
      </c>
      <c r="G6" s="120" t="str">
        <f t="shared" si="0"/>
        <v>Arild Johnsen</v>
      </c>
      <c r="H6" s="73">
        <f t="shared" si="1"/>
        <v>22851860</v>
      </c>
      <c r="I6" s="73">
        <f t="shared" si="2"/>
        <v>45295663</v>
      </c>
      <c r="J6" s="74" t="str">
        <f t="shared" si="3"/>
        <v>arild.johnsen@nhm.uio.no</v>
      </c>
    </row>
    <row r="7" spans="1:10" s="35" customFormat="1" ht="16.5" thickBot="1" x14ac:dyDescent="0.3">
      <c r="A7" s="75"/>
      <c r="B7" s="58"/>
      <c r="C7" s="59"/>
      <c r="D7" s="214"/>
      <c r="E7" s="76" t="s">
        <v>85</v>
      </c>
      <c r="F7" s="105" t="s">
        <v>19</v>
      </c>
      <c r="G7" s="121" t="str">
        <f t="shared" si="0"/>
        <v>Liv Guro Kvernstuen</v>
      </c>
      <c r="H7" s="77">
        <f t="shared" si="1"/>
        <v>22851683</v>
      </c>
      <c r="I7" s="77">
        <f t="shared" si="2"/>
        <v>95126261</v>
      </c>
      <c r="J7" s="78" t="str">
        <f t="shared" si="3"/>
        <v>l.g.kvernstuen@nhm.uio.no</v>
      </c>
    </row>
    <row r="8" spans="1:10" s="35" customFormat="1" ht="15.75" x14ac:dyDescent="0.25">
      <c r="A8" s="79">
        <v>2</v>
      </c>
      <c r="B8" s="80" t="s">
        <v>13</v>
      </c>
      <c r="C8" s="81" t="s">
        <v>108</v>
      </c>
      <c r="D8" s="215" t="s">
        <v>99</v>
      </c>
      <c r="E8" s="82" t="s">
        <v>112</v>
      </c>
      <c r="F8" s="206" t="s">
        <v>17</v>
      </c>
      <c r="G8" s="203" t="str">
        <f t="shared" si="0"/>
        <v>Jarl Andreas Anmarkrud</v>
      </c>
      <c r="H8" s="83">
        <f t="shared" si="1"/>
        <v>22851866</v>
      </c>
      <c r="I8" s="83">
        <f t="shared" si="2"/>
        <v>90120834</v>
      </c>
      <c r="J8" s="84" t="str">
        <f t="shared" si="3"/>
        <v>j.a.anmarkrud@nhm.uio.no</v>
      </c>
    </row>
    <row r="9" spans="1:10" s="35" customFormat="1" ht="15.75" x14ac:dyDescent="0.25">
      <c r="A9" s="85"/>
      <c r="B9" s="86"/>
      <c r="C9" s="87"/>
      <c r="D9" s="216"/>
      <c r="E9" s="88" t="s">
        <v>83</v>
      </c>
      <c r="F9" s="207" t="s">
        <v>16</v>
      </c>
      <c r="G9" s="204" t="str">
        <f t="shared" si="0"/>
        <v>Lars Erik Johannessen</v>
      </c>
      <c r="H9" s="89">
        <f t="shared" si="1"/>
        <v>22851801</v>
      </c>
      <c r="I9" s="89">
        <f t="shared" si="2"/>
        <v>97786872</v>
      </c>
      <c r="J9" s="90" t="str">
        <f t="shared" si="3"/>
        <v>l.e.johannessen@nhm.uio.no</v>
      </c>
    </row>
    <row r="10" spans="1:10" s="35" customFormat="1" ht="15.75" x14ac:dyDescent="0.25">
      <c r="A10" s="85"/>
      <c r="B10" s="86"/>
      <c r="C10" s="87"/>
      <c r="D10" s="216"/>
      <c r="E10" s="88" t="s">
        <v>84</v>
      </c>
      <c r="F10" s="207" t="s">
        <v>144</v>
      </c>
      <c r="G10" s="204" t="s">
        <v>145</v>
      </c>
      <c r="H10" s="89">
        <v>22851774</v>
      </c>
      <c r="I10" s="89">
        <v>93684986</v>
      </c>
      <c r="J10" s="268" t="s">
        <v>146</v>
      </c>
    </row>
    <row r="11" spans="1:10" s="35" customFormat="1" ht="16.5" thickBot="1" x14ac:dyDescent="0.3">
      <c r="A11" s="91"/>
      <c r="B11" s="92"/>
      <c r="C11" s="93"/>
      <c r="D11" s="217"/>
      <c r="E11" s="94" t="s">
        <v>85</v>
      </c>
      <c r="F11" s="208" t="s">
        <v>19</v>
      </c>
      <c r="G11" s="205" t="str">
        <f t="shared" si="0"/>
        <v>Liv Guro Kvernstuen</v>
      </c>
      <c r="H11" s="95">
        <f t="shared" si="1"/>
        <v>22851683</v>
      </c>
      <c r="I11" s="95">
        <f t="shared" si="2"/>
        <v>95126261</v>
      </c>
      <c r="J11" s="96" t="str">
        <f t="shared" si="3"/>
        <v>l.g.kvernstuen@nhm.uio.no</v>
      </c>
    </row>
    <row r="12" spans="1:10" s="35" customFormat="1" ht="15.75" x14ac:dyDescent="0.25">
      <c r="A12" s="67">
        <v>3</v>
      </c>
      <c r="B12" s="68" t="s">
        <v>14</v>
      </c>
      <c r="C12" s="69" t="s">
        <v>110</v>
      </c>
      <c r="D12" s="212" t="s">
        <v>107</v>
      </c>
      <c r="E12" s="50" t="s">
        <v>112</v>
      </c>
      <c r="F12" s="165" t="s">
        <v>20</v>
      </c>
      <c r="G12" s="202" t="str">
        <f t="shared" si="0"/>
        <v>Bjørn Aksel Bjerke</v>
      </c>
      <c r="H12" s="70">
        <f t="shared" si="1"/>
        <v>22851837</v>
      </c>
      <c r="I12" s="70">
        <f t="shared" si="2"/>
        <v>95204891</v>
      </c>
      <c r="J12" s="71" t="str">
        <f t="shared" si="3"/>
        <v>b.a.bjerke@nhm.uio.no</v>
      </c>
    </row>
    <row r="13" spans="1:10" s="35" customFormat="1" ht="15.75" x14ac:dyDescent="0.25">
      <c r="A13" s="72"/>
      <c r="B13" s="56" t="s">
        <v>15</v>
      </c>
      <c r="C13" s="57" t="s">
        <v>111</v>
      </c>
      <c r="D13" s="213" t="s">
        <v>71</v>
      </c>
      <c r="E13" s="54" t="s">
        <v>83</v>
      </c>
      <c r="F13" s="103" t="s">
        <v>16</v>
      </c>
      <c r="G13" s="120" t="str">
        <f t="shared" si="0"/>
        <v>Lars Erik Johannessen</v>
      </c>
      <c r="H13" s="73">
        <f t="shared" si="1"/>
        <v>22851801</v>
      </c>
      <c r="I13" s="73">
        <f t="shared" si="2"/>
        <v>97786872</v>
      </c>
      <c r="J13" s="74" t="str">
        <f t="shared" si="3"/>
        <v>l.e.johannessen@nhm.uio.no</v>
      </c>
    </row>
    <row r="14" spans="1:10" s="35" customFormat="1" ht="15.75" x14ac:dyDescent="0.25">
      <c r="A14" s="72"/>
      <c r="B14" s="56"/>
      <c r="C14" s="57"/>
      <c r="D14" s="213"/>
      <c r="E14" s="54" t="s">
        <v>84</v>
      </c>
      <c r="F14" s="103" t="s">
        <v>19</v>
      </c>
      <c r="G14" s="120" t="str">
        <f t="shared" si="0"/>
        <v>Liv Guro Kvernstuen</v>
      </c>
      <c r="H14" s="73">
        <f t="shared" si="1"/>
        <v>22851683</v>
      </c>
      <c r="I14" s="73">
        <f t="shared" si="2"/>
        <v>95126261</v>
      </c>
      <c r="J14" s="74" t="str">
        <f t="shared" si="3"/>
        <v>l.g.kvernstuen@nhm.uio.no</v>
      </c>
    </row>
    <row r="15" spans="1:10" s="35" customFormat="1" ht="16.5" thickBot="1" x14ac:dyDescent="0.3">
      <c r="A15" s="75"/>
      <c r="B15" s="58"/>
      <c r="C15" s="59"/>
      <c r="D15" s="214"/>
      <c r="E15" s="76" t="s">
        <v>85</v>
      </c>
      <c r="F15" s="105" t="s">
        <v>18</v>
      </c>
      <c r="G15" s="121" t="str">
        <f t="shared" si="0"/>
        <v>Arild Johnsen</v>
      </c>
      <c r="H15" s="77">
        <f t="shared" si="1"/>
        <v>22851860</v>
      </c>
      <c r="I15" s="77">
        <f t="shared" si="2"/>
        <v>45295663</v>
      </c>
      <c r="J15" s="78" t="str">
        <f t="shared" si="3"/>
        <v>arild.johnsen@nhm.uio.no</v>
      </c>
    </row>
    <row r="16" spans="1:10" s="35" customFormat="1" ht="15.75" x14ac:dyDescent="0.25">
      <c r="A16" s="11"/>
      <c r="E16" s="36"/>
      <c r="H16" s="37"/>
      <c r="I16" s="37"/>
    </row>
    <row r="17" spans="1:9" s="35" customFormat="1" ht="21.75" thickBot="1" x14ac:dyDescent="0.4">
      <c r="A17" s="7" t="s">
        <v>86</v>
      </c>
      <c r="E17" s="36"/>
      <c r="H17" s="37"/>
      <c r="I17" s="37"/>
    </row>
    <row r="18" spans="1:9" s="35" customFormat="1" ht="16.5" thickBot="1" x14ac:dyDescent="0.3">
      <c r="A18" s="122" t="s">
        <v>78</v>
      </c>
      <c r="B18" s="119" t="s">
        <v>79</v>
      </c>
      <c r="C18" s="109" t="s">
        <v>81</v>
      </c>
      <c r="D18" s="109" t="s">
        <v>80</v>
      </c>
      <c r="E18" s="109" t="s">
        <v>87</v>
      </c>
      <c r="F18" s="252" t="s">
        <v>82</v>
      </c>
      <c r="G18" s="253"/>
    </row>
    <row r="19" spans="1:9" ht="15.75" x14ac:dyDescent="0.25">
      <c r="A19" s="221" t="s">
        <v>16</v>
      </c>
      <c r="B19" s="223" t="s">
        <v>4</v>
      </c>
      <c r="C19" s="222">
        <v>22851801</v>
      </c>
      <c r="D19" s="222">
        <v>97786872</v>
      </c>
      <c r="E19" s="222"/>
      <c r="F19" s="254" t="s">
        <v>0</v>
      </c>
      <c r="G19" s="255"/>
      <c r="H19" s="4"/>
      <c r="I19" s="4"/>
    </row>
    <row r="20" spans="1:9" ht="15.75" x14ac:dyDescent="0.25">
      <c r="A20" s="218" t="s">
        <v>17</v>
      </c>
      <c r="B20" s="224" t="s">
        <v>5</v>
      </c>
      <c r="C20" s="99">
        <v>22851866</v>
      </c>
      <c r="D20" s="99">
        <v>90120834</v>
      </c>
      <c r="E20" s="99">
        <v>93299849</v>
      </c>
      <c r="F20" s="248" t="s">
        <v>1</v>
      </c>
      <c r="G20" s="249"/>
      <c r="H20" s="4"/>
      <c r="I20" s="4"/>
    </row>
    <row r="21" spans="1:9" ht="15.75" x14ac:dyDescent="0.25">
      <c r="A21" s="218" t="s">
        <v>20</v>
      </c>
      <c r="B21" s="224" t="s">
        <v>9</v>
      </c>
      <c r="C21" s="99">
        <v>22851837</v>
      </c>
      <c r="D21" s="99">
        <v>95204891</v>
      </c>
      <c r="E21" s="99"/>
      <c r="F21" s="248" t="s">
        <v>8</v>
      </c>
      <c r="G21" s="249"/>
      <c r="H21" s="4"/>
      <c r="I21" s="4"/>
    </row>
    <row r="22" spans="1:9" ht="15.75" x14ac:dyDescent="0.25">
      <c r="A22" s="218" t="s">
        <v>18</v>
      </c>
      <c r="B22" s="224" t="s">
        <v>6</v>
      </c>
      <c r="C22" s="99">
        <v>22851860</v>
      </c>
      <c r="D22" s="99">
        <v>45295663</v>
      </c>
      <c r="E22" s="99"/>
      <c r="F22" s="248" t="s">
        <v>2</v>
      </c>
      <c r="G22" s="249"/>
      <c r="H22" s="4"/>
      <c r="I22" s="4"/>
    </row>
    <row r="23" spans="1:9" ht="15.75" x14ac:dyDescent="0.25">
      <c r="A23" s="218" t="s">
        <v>19</v>
      </c>
      <c r="B23" s="224" t="s">
        <v>7</v>
      </c>
      <c r="C23" s="99">
        <v>22851683</v>
      </c>
      <c r="D23" s="99">
        <v>95126261</v>
      </c>
      <c r="E23" s="99"/>
      <c r="F23" s="248" t="s">
        <v>3</v>
      </c>
      <c r="G23" s="249"/>
      <c r="H23" s="4"/>
      <c r="I23" s="4"/>
    </row>
    <row r="24" spans="1:9" ht="15.75" x14ac:dyDescent="0.25">
      <c r="A24" s="218" t="s">
        <v>144</v>
      </c>
      <c r="B24" s="224" t="s">
        <v>145</v>
      </c>
      <c r="C24" s="99">
        <v>22851774</v>
      </c>
      <c r="D24" s="99">
        <v>93684986</v>
      </c>
      <c r="E24" s="99"/>
      <c r="F24" s="267" t="s">
        <v>146</v>
      </c>
      <c r="G24" s="249"/>
      <c r="H24" s="4"/>
      <c r="I24" s="4"/>
    </row>
    <row r="25" spans="1:9" ht="16.5" thickBot="1" x14ac:dyDescent="0.3">
      <c r="A25" s="219"/>
      <c r="B25" s="225"/>
      <c r="C25" s="220"/>
      <c r="D25" s="220"/>
      <c r="E25" s="220"/>
      <c r="F25" s="250"/>
      <c r="G25" s="251"/>
      <c r="H25" s="4"/>
      <c r="I25" s="4"/>
    </row>
  </sheetData>
  <mergeCells count="8">
    <mergeCell ref="F24:G24"/>
    <mergeCell ref="F25:G25"/>
    <mergeCell ref="F18:G18"/>
    <mergeCell ref="F19:G19"/>
    <mergeCell ref="F20:G20"/>
    <mergeCell ref="F21:G21"/>
    <mergeCell ref="F22:G22"/>
    <mergeCell ref="F23:G23"/>
  </mergeCells>
  <hyperlinks>
    <hyperlink ref="F19" r:id="rId1" display="mailto:l.e.johannessen@nhm.uio.no"/>
    <hyperlink ref="F20" r:id="rId2" display="mailto:j.a.anmarkrud@nhm.uio.no"/>
    <hyperlink ref="F22" r:id="rId3" display="mailto:arild.johnsen@nhm.uio.no"/>
    <hyperlink ref="F23" r:id="rId4" display="mailto:l.g.kvernstuen@nhm.uio.no"/>
    <hyperlink ref="F21" r:id="rId5" display="mailto:b.a.bjerke@nhm.uio.no"/>
    <hyperlink ref="F24" r:id="rId6"/>
  </hyperlinks>
  <pageMargins left="0.7" right="0.7" top="0.75" bottom="0.75" header="0.3" footer="0.3"/>
  <pageSetup paperSize="9" scale="72" orientation="landscape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workbookViewId="0">
      <selection activeCell="I6" sqref="I6"/>
    </sheetView>
  </sheetViews>
  <sheetFormatPr defaultRowHeight="18.75" x14ac:dyDescent="0.3"/>
  <cols>
    <col min="1" max="1" width="28.7109375" style="3" customWidth="1"/>
    <col min="2" max="2" width="13.7109375" style="9" bestFit="1" customWidth="1"/>
    <col min="3" max="3" width="20.28515625" style="3" bestFit="1" customWidth="1"/>
    <col min="4" max="4" width="12" style="3" bestFit="1" customWidth="1"/>
    <col min="5" max="5" width="23.28515625" style="9" bestFit="1" customWidth="1"/>
    <col min="6" max="8" width="6.85546875" style="9" customWidth="1"/>
    <col min="9" max="9" width="13.140625" style="3" customWidth="1"/>
  </cols>
  <sheetData>
    <row r="1" spans="1:9" s="41" customFormat="1" ht="26.25" x14ac:dyDescent="0.4">
      <c r="A1" s="43" t="s">
        <v>96</v>
      </c>
      <c r="B1" s="177"/>
      <c r="C1" s="42"/>
      <c r="D1" s="42"/>
      <c r="E1" s="44"/>
      <c r="F1" s="42"/>
      <c r="G1" s="42"/>
      <c r="H1" s="45"/>
      <c r="I1" s="45" t="s">
        <v>95</v>
      </c>
    </row>
    <row r="2" spans="1:9" s="4" customFormat="1" ht="15.75" thickBot="1" x14ac:dyDescent="0.3">
      <c r="A2" s="1"/>
      <c r="B2" s="1"/>
      <c r="F2" s="5"/>
    </row>
    <row r="3" spans="1:9" s="35" customFormat="1" ht="21.75" thickBot="1" x14ac:dyDescent="0.4">
      <c r="A3" s="7" t="s">
        <v>104</v>
      </c>
      <c r="B3" s="178"/>
      <c r="C3" s="10"/>
      <c r="D3" s="10"/>
      <c r="E3" s="11"/>
      <c r="F3" s="12"/>
      <c r="G3" s="13" t="s">
        <v>103</v>
      </c>
      <c r="H3" s="14"/>
      <c r="I3" s="10"/>
    </row>
    <row r="4" spans="1:9" s="49" customFormat="1" ht="16.5" thickBot="1" x14ac:dyDescent="0.3">
      <c r="A4" s="46" t="s">
        <v>88</v>
      </c>
      <c r="B4" s="240" t="s">
        <v>113</v>
      </c>
      <c r="C4" s="241" t="s">
        <v>76</v>
      </c>
      <c r="D4" s="242" t="s">
        <v>75</v>
      </c>
      <c r="E4" s="243" t="s">
        <v>112</v>
      </c>
      <c r="F4" s="244" t="s">
        <v>16</v>
      </c>
      <c r="G4" s="245" t="s">
        <v>17</v>
      </c>
      <c r="H4" s="246" t="s">
        <v>20</v>
      </c>
      <c r="I4" s="247" t="s">
        <v>89</v>
      </c>
    </row>
    <row r="5" spans="1:9" s="35" customFormat="1" ht="15.75" x14ac:dyDescent="0.25">
      <c r="A5" s="146" t="s">
        <v>44</v>
      </c>
      <c r="B5" s="184" t="str">
        <f>VLOOKUP($A5,Details!$A$3:$M$30,2,0)</f>
        <v>K1</v>
      </c>
      <c r="C5" s="147" t="str">
        <f>VLOOKUP($A5,Details!$A$3:$M$30,4,0)</f>
        <v>Machine room</v>
      </c>
      <c r="D5" s="149" t="str">
        <f>VLOOKUP($A5,Details!$A$3:$M$30,3,0)</f>
        <v>ZM011A</v>
      </c>
      <c r="E5" s="147" t="str">
        <f>VLOOKUP($A5,Details!$A$3:$M$30,9,0)</f>
        <v>X</v>
      </c>
      <c r="F5" s="148" t="s">
        <v>73</v>
      </c>
      <c r="G5" s="149" t="s">
        <v>73</v>
      </c>
      <c r="H5" s="150"/>
      <c r="I5" s="151" t="str">
        <f>VLOOKUP($A5,Details!$A$3:$M$30,5,0)</f>
        <v>Lab01</v>
      </c>
    </row>
    <row r="6" spans="1:9" s="35" customFormat="1" ht="15.75" x14ac:dyDescent="0.25">
      <c r="A6" s="152" t="s">
        <v>46</v>
      </c>
      <c r="B6" s="182" t="str">
        <f>VLOOKUP($A6,Details!$A$3:$M$30,2,0)</f>
        <v>K1</v>
      </c>
      <c r="C6" s="153" t="str">
        <f>VLOOKUP($A6,Details!$A$3:$M$30,4,0)</f>
        <v>Machine room</v>
      </c>
      <c r="D6" s="156" t="str">
        <f>VLOOKUP($A6,Details!$A$3:$M$30,3,0)</f>
        <v>ZM011A</v>
      </c>
      <c r="E6" s="154" t="str">
        <f>VLOOKUP($A6,Details!$A$3:$M$30,9,0)</f>
        <v>X</v>
      </c>
      <c r="F6" s="155" t="s">
        <v>73</v>
      </c>
      <c r="G6" s="156" t="s">
        <v>73</v>
      </c>
      <c r="H6" s="157"/>
      <c r="I6" s="158" t="str">
        <f>VLOOKUP($A6,Details!$A$3:$M$30,5,0)</f>
        <v>Lab02</v>
      </c>
    </row>
    <row r="7" spans="1:9" s="35" customFormat="1" ht="15.75" x14ac:dyDescent="0.25">
      <c r="A7" s="152" t="s">
        <v>48</v>
      </c>
      <c r="B7" s="182" t="str">
        <f>VLOOKUP($A7,Details!$A$3:$M$30,2,0)</f>
        <v>K1</v>
      </c>
      <c r="C7" s="153" t="str">
        <f>VLOOKUP($A7,Details!$A$3:$M$30,4,0)</f>
        <v>Machine room</v>
      </c>
      <c r="D7" s="156" t="str">
        <f>VLOOKUP($A7,Details!$A$3:$M$30,3,0)</f>
        <v>ZM011A</v>
      </c>
      <c r="E7" s="154" t="str">
        <f>VLOOKUP($A7,Details!$A$3:$M$30,9,0)</f>
        <v>X</v>
      </c>
      <c r="F7" s="155" t="s">
        <v>73</v>
      </c>
      <c r="G7" s="156" t="s">
        <v>73</v>
      </c>
      <c r="H7" s="157"/>
      <c r="I7" s="158" t="str">
        <f>VLOOKUP($A7,Details!$A$3:$M$30,5,0)</f>
        <v>Lab03</v>
      </c>
    </row>
    <row r="8" spans="1:9" s="35" customFormat="1" ht="15.75" x14ac:dyDescent="0.25">
      <c r="A8" s="152" t="s">
        <v>42</v>
      </c>
      <c r="B8" s="182" t="str">
        <f>VLOOKUP($A8,Details!$A$3:$M$30,2,0)</f>
        <v>K1</v>
      </c>
      <c r="C8" s="153" t="str">
        <f>VLOOKUP($A8,Details!$A$3:$M$30,4,0)</f>
        <v>Machine room</v>
      </c>
      <c r="D8" s="156" t="str">
        <f>VLOOKUP($A8,Details!$A$3:$M$30,3,0)</f>
        <v>ZM011A</v>
      </c>
      <c r="E8" s="154" t="str">
        <f>VLOOKUP($A8,Details!$A$3:$M$30,9,0)</f>
        <v>X</v>
      </c>
      <c r="F8" s="155" t="s">
        <v>73</v>
      </c>
      <c r="G8" s="156" t="s">
        <v>73</v>
      </c>
      <c r="H8" s="157"/>
      <c r="I8" s="158" t="str">
        <f>VLOOKUP($A8,Details!$A$3:$M$30,5,0)</f>
        <v>Lab04</v>
      </c>
    </row>
    <row r="9" spans="1:9" s="35" customFormat="1" ht="15.75" x14ac:dyDescent="0.25">
      <c r="A9" s="29" t="s">
        <v>58</v>
      </c>
      <c r="B9" s="180" t="str">
        <f>VLOOKUP($A9,Details!$A$3:$M$30,2,0)</f>
        <v>K1</v>
      </c>
      <c r="C9" s="30" t="str">
        <f>VLOOKUP($A9,Details!$A$3:$M$30,4,0)</f>
        <v>Bjørn Aksels office</v>
      </c>
      <c r="D9" s="33" t="str">
        <f>VLOOKUP($A9,Details!$A$3:$M$30,3,0)</f>
        <v>ZM013</v>
      </c>
      <c r="E9" s="31" t="str">
        <f>VLOOKUP($A9,Details!$A$3:$M$30,9,0)</f>
        <v>X</v>
      </c>
      <c r="F9" s="32" t="s">
        <v>73</v>
      </c>
      <c r="G9" s="33"/>
      <c r="H9" s="34" t="s">
        <v>73</v>
      </c>
      <c r="I9" s="102" t="str">
        <f>VLOOKUP($A9,Details!$A$3:$M$30,5,0)</f>
        <v>Tax01</v>
      </c>
    </row>
    <row r="10" spans="1:9" s="35" customFormat="1" ht="15.75" x14ac:dyDescent="0.25">
      <c r="A10" s="29" t="s">
        <v>60</v>
      </c>
      <c r="B10" s="180" t="str">
        <f>VLOOKUP($A10,Details!$A$3:$M$30,2,0)</f>
        <v>K1</v>
      </c>
      <c r="C10" s="30" t="str">
        <f>VLOOKUP($A10,Details!$A$3:$M$30,4,0)</f>
        <v>Taxidermy workshop</v>
      </c>
      <c r="D10" s="33" t="str">
        <f>VLOOKUP($A10,Details!$A$3:$M$30,3,0)</f>
        <v>ZM017</v>
      </c>
      <c r="E10" s="31" t="str">
        <f>VLOOKUP($A10,Details!$A$3:$M$30,9,0)</f>
        <v>X</v>
      </c>
      <c r="F10" s="32" t="s">
        <v>73</v>
      </c>
      <c r="G10" s="33"/>
      <c r="H10" s="34" t="s">
        <v>73</v>
      </c>
      <c r="I10" s="102" t="str">
        <f>VLOOKUP($A10,Details!$A$3:$M$30,5,0)</f>
        <v>Tax02</v>
      </c>
    </row>
    <row r="11" spans="1:9" s="35" customFormat="1" ht="16.5" thickBot="1" x14ac:dyDescent="0.3">
      <c r="A11" s="193" t="s">
        <v>62</v>
      </c>
      <c r="B11" s="194" t="str">
        <f>VLOOKUP($A11,Details!$A$3:$M$30,2,0)</f>
        <v>K1</v>
      </c>
      <c r="C11" s="195" t="str">
        <f>VLOOKUP($A11,Details!$A$3:$M$30,4,0)</f>
        <v>Kokerommet</v>
      </c>
      <c r="D11" s="198" t="str">
        <f>VLOOKUP($A11,Details!$A$3:$M$30,3,0)</f>
        <v>ZM025</v>
      </c>
      <c r="E11" s="196" t="str">
        <f>VLOOKUP($A11,Details!$A$3:$M$30,9,0)</f>
        <v>X</v>
      </c>
      <c r="F11" s="197" t="s">
        <v>73</v>
      </c>
      <c r="G11" s="198"/>
      <c r="H11" s="199" t="s">
        <v>73</v>
      </c>
      <c r="I11" s="200" t="str">
        <f>VLOOKUP($A11,Details!$A$3:$M$30,5,0)</f>
        <v>Tax03</v>
      </c>
    </row>
    <row r="12" spans="1:9" s="35" customFormat="1" ht="15.75" x14ac:dyDescent="0.25">
      <c r="A12" s="23" t="s">
        <v>51</v>
      </c>
      <c r="B12" s="179" t="str">
        <f>VLOOKUP($A12,Details!$A$3:$M$30,2,0)</f>
        <v>K1 Backyard</v>
      </c>
      <c r="C12" s="24" t="str">
        <f>VLOOKUP($A12,Details!$A$3:$M$30,4,0)</f>
        <v>Backyard, Room 103</v>
      </c>
      <c r="D12" s="27" t="str">
        <f>VLOOKUP($A12,Details!$A$3:$M$30,3,0)</f>
        <v>Room 103</v>
      </c>
      <c r="E12" s="25" t="str">
        <f>VLOOKUP($A12,Details!$A$3:$M$30,9,0)</f>
        <v>X</v>
      </c>
      <c r="F12" s="26" t="s">
        <v>73</v>
      </c>
      <c r="G12" s="27" t="s">
        <v>73</v>
      </c>
      <c r="H12" s="28"/>
      <c r="I12" s="101" t="str">
        <f>VLOOKUP($A12,Details!$A$3:$M$30,5,0)</f>
        <v>Ute01</v>
      </c>
    </row>
    <row r="13" spans="1:9" s="35" customFormat="1" ht="15.75" x14ac:dyDescent="0.25">
      <c r="A13" s="29" t="s">
        <v>53</v>
      </c>
      <c r="B13" s="180" t="str">
        <f>VLOOKUP($A13,Details!$A$3:$M$30,2,0)</f>
        <v>K1 Backyard</v>
      </c>
      <c r="C13" s="30" t="str">
        <f>VLOOKUP($A13,Details!$A$3:$M$30,4,0)</f>
        <v>Backyard, Room 103</v>
      </c>
      <c r="D13" s="33" t="str">
        <f>VLOOKUP($A13,Details!$A$3:$M$30,3,0)</f>
        <v>Room 103</v>
      </c>
      <c r="E13" s="31" t="str">
        <f>VLOOKUP($A13,Details!$A$3:$M$30,9,0)</f>
        <v>X</v>
      </c>
      <c r="F13" s="32" t="s">
        <v>73</v>
      </c>
      <c r="G13" s="33" t="s">
        <v>73</v>
      </c>
      <c r="H13" s="34"/>
      <c r="I13" s="102" t="str">
        <f>VLOOKUP($A13,Details!$A$3:$M$30,5,0)</f>
        <v>Ute02</v>
      </c>
    </row>
    <row r="14" spans="1:9" s="35" customFormat="1" ht="16.5" thickBot="1" x14ac:dyDescent="0.3">
      <c r="A14" s="193" t="s">
        <v>55</v>
      </c>
      <c r="B14" s="194" t="str">
        <f>VLOOKUP($A14,Details!$A$3:$M$30,2,0)</f>
        <v>K1 Backyard</v>
      </c>
      <c r="C14" s="195" t="str">
        <f>VLOOKUP($A14,Details!$A$3:$M$30,4,0)</f>
        <v>Backyard, Room 103</v>
      </c>
      <c r="D14" s="198" t="str">
        <f>VLOOKUP($A14,Details!$A$3:$M$30,3,0)</f>
        <v>Room 103</v>
      </c>
      <c r="E14" s="196" t="str">
        <f>VLOOKUP($A14,Details!$A$3:$M$30,9,0)</f>
        <v>X</v>
      </c>
      <c r="F14" s="197" t="s">
        <v>73</v>
      </c>
      <c r="G14" s="198" t="s">
        <v>73</v>
      </c>
      <c r="H14" s="199"/>
      <c r="I14" s="200" t="str">
        <f>VLOOKUP($A14,Details!$A$3:$M$30,5,0)</f>
        <v>Ute03</v>
      </c>
    </row>
    <row r="15" spans="1:9" s="35" customFormat="1" ht="15.75" x14ac:dyDescent="0.25">
      <c r="A15" s="23" t="s">
        <v>34</v>
      </c>
      <c r="B15" s="179" t="str">
        <f>VLOOKUP($A15,Details!$A$3:$M$30,2,0)</f>
        <v>K2</v>
      </c>
      <c r="C15" s="24" t="str">
        <f>VLOOKUP($A15,Details!$A$3:$M$30,4,0)</f>
        <v>Dyrestallen</v>
      </c>
      <c r="D15" s="27" t="str">
        <f>VLOOKUP($A15,Details!$A$3:$M$30,3,0)</f>
        <v>ZM0002</v>
      </c>
      <c r="E15" s="25" t="str">
        <f>VLOOKUP($A15,Details!$A$3:$M$30,9,0)</f>
        <v>X</v>
      </c>
      <c r="F15" s="26" t="s">
        <v>73</v>
      </c>
      <c r="G15" s="27" t="s">
        <v>73</v>
      </c>
      <c r="H15" s="28"/>
      <c r="I15" s="101" t="str">
        <f>VLOOKUP($A15,Details!$A$3:$M$30,5,0)</f>
        <v>Bank05</v>
      </c>
    </row>
    <row r="16" spans="1:9" s="35" customFormat="1" ht="15.75" x14ac:dyDescent="0.25">
      <c r="A16" s="168" t="s">
        <v>39</v>
      </c>
      <c r="B16" s="201" t="str">
        <f>VLOOKUP($A16,Details!$A$3:$M$30,2,0)</f>
        <v>K2</v>
      </c>
      <c r="C16" s="169" t="str">
        <f>VLOOKUP($A16,Details!$A$3:$M$30,4,0)</f>
        <v>Dyrestallen</v>
      </c>
      <c r="D16" s="172" t="str">
        <f>VLOOKUP($A16,Details!$A$3:$M$30,3,0)</f>
        <v>ZM0002</v>
      </c>
      <c r="E16" s="170" t="str">
        <f>VLOOKUP($A16,Details!$A$3:$M$30,9,0)</f>
        <v>X</v>
      </c>
      <c r="F16" s="171" t="s">
        <v>73</v>
      </c>
      <c r="G16" s="172" t="s">
        <v>73</v>
      </c>
      <c r="H16" s="173"/>
      <c r="I16" s="174" t="str">
        <f>VLOOKUP($A16,Details!$A$3:$M$30,5,0)</f>
        <v>Bank06</v>
      </c>
    </row>
    <row r="17" spans="1:9" s="35" customFormat="1" ht="15.75" x14ac:dyDescent="0.25">
      <c r="A17" s="29" t="s">
        <v>21</v>
      </c>
      <c r="B17" s="180" t="str">
        <f>VLOOKUP($A17,Details!$A$3:$M$30,2,0)</f>
        <v>K2</v>
      </c>
      <c r="C17" s="30" t="str">
        <f>VLOOKUP($A17,Details!$A$3:$M$30,4,0)</f>
        <v>Dyrestallen</v>
      </c>
      <c r="D17" s="33" t="str">
        <f>VLOOKUP($A17,Details!$A$3:$M$30,3,0)</f>
        <v>ZM0002</v>
      </c>
      <c r="E17" s="31" t="str">
        <f>VLOOKUP($A17,Details!$A$3:$M$30,9,0)</f>
        <v>X</v>
      </c>
      <c r="F17" s="32" t="s">
        <v>73</v>
      </c>
      <c r="G17" s="33" t="s">
        <v>73</v>
      </c>
      <c r="H17" s="34"/>
      <c r="I17" s="162" t="str">
        <f>VLOOKUP($A17,Details!$A$3:$M$30,5,0)</f>
        <v>Bank01</v>
      </c>
    </row>
    <row r="18" spans="1:9" s="35" customFormat="1" ht="15.75" x14ac:dyDescent="0.25">
      <c r="A18" s="29" t="s">
        <v>24</v>
      </c>
      <c r="B18" s="180" t="str">
        <f>VLOOKUP($A18,Details!$A$3:$M$30,2,0)</f>
        <v>K2</v>
      </c>
      <c r="C18" s="30" t="str">
        <f>VLOOKUP($A18,Details!$A$3:$M$30,4,0)</f>
        <v>Dyrestallen</v>
      </c>
      <c r="D18" s="33" t="str">
        <f>VLOOKUP($A18,Details!$A$3:$M$30,3,0)</f>
        <v>ZM0002</v>
      </c>
      <c r="E18" s="31" t="str">
        <f>VLOOKUP($A18,Details!$A$3:$M$30,9,0)</f>
        <v>X</v>
      </c>
      <c r="F18" s="32" t="s">
        <v>73</v>
      </c>
      <c r="G18" s="33" t="s">
        <v>73</v>
      </c>
      <c r="H18" s="34"/>
      <c r="I18" s="102" t="str">
        <f>VLOOKUP($A18,Details!$A$3:$M$30,5,0)</f>
        <v>Bank02</v>
      </c>
    </row>
    <row r="19" spans="1:9" s="35" customFormat="1" ht="15.75" x14ac:dyDescent="0.25">
      <c r="A19" s="29" t="s">
        <v>26</v>
      </c>
      <c r="B19" s="180" t="str">
        <f>VLOOKUP($A19,Details!$A$3:$M$30,2,0)</f>
        <v>K2</v>
      </c>
      <c r="C19" s="30" t="str">
        <f>VLOOKUP($A19,Details!$A$3:$M$30,4,0)</f>
        <v>Dyrestallen</v>
      </c>
      <c r="D19" s="33" t="str">
        <f>VLOOKUP($A19,Details!$A$3:$M$30,3,0)</f>
        <v>ZM0002</v>
      </c>
      <c r="E19" s="31" t="str">
        <f>VLOOKUP($A19,Details!$A$3:$M$30,9,0)</f>
        <v>X</v>
      </c>
      <c r="F19" s="32" t="s">
        <v>73</v>
      </c>
      <c r="G19" s="33" t="s">
        <v>73</v>
      </c>
      <c r="H19" s="34"/>
      <c r="I19" s="102" t="str">
        <f>VLOOKUP($A19,Details!$A$3:$M$30,5,0)</f>
        <v>Bank03</v>
      </c>
    </row>
    <row r="20" spans="1:9" s="35" customFormat="1" ht="15.75" x14ac:dyDescent="0.25">
      <c r="A20" s="29" t="s">
        <v>28</v>
      </c>
      <c r="B20" s="180" t="str">
        <f>VLOOKUP($A20,Details!$A$3:$M$30,2,0)</f>
        <v>K2</v>
      </c>
      <c r="C20" s="30" t="str">
        <f>VLOOKUP($A20,Details!$A$3:$M$30,4,0)</f>
        <v>Dyrestallen</v>
      </c>
      <c r="D20" s="33" t="str">
        <f>VLOOKUP($A20,Details!$A$3:$M$30,3,0)</f>
        <v>ZM0002</v>
      </c>
      <c r="E20" s="31" t="str">
        <f>VLOOKUP($A20,Details!$A$3:$M$30,9,0)</f>
        <v>X</v>
      </c>
      <c r="F20" s="32" t="s">
        <v>73</v>
      </c>
      <c r="G20" s="33" t="s">
        <v>73</v>
      </c>
      <c r="H20" s="34"/>
      <c r="I20" s="102" t="str">
        <f>VLOOKUP($A20,Details!$A$3:$M$30,5,0)</f>
        <v>Bank04</v>
      </c>
    </row>
    <row r="21" spans="1:9" s="35" customFormat="1" ht="15.75" x14ac:dyDescent="0.25">
      <c r="A21" s="29" t="s">
        <v>30</v>
      </c>
      <c r="B21" s="180" t="str">
        <f>VLOOKUP($A21,Details!$A$3:$M$30,2,0)</f>
        <v>K2</v>
      </c>
      <c r="C21" s="30" t="str">
        <f>VLOOKUP($A21,Details!$A$3:$M$30,4,0)</f>
        <v>Dyrestallen</v>
      </c>
      <c r="D21" s="33" t="str">
        <f>VLOOKUP($A21,Details!$A$3:$M$30,3,0)</f>
        <v>ZM0002</v>
      </c>
      <c r="E21" s="31" t="str">
        <f>VLOOKUP($A21,Details!$A$3:$M$30,9,0)</f>
        <v>X</v>
      </c>
      <c r="F21" s="32" t="s">
        <v>73</v>
      </c>
      <c r="G21" s="33" t="s">
        <v>73</v>
      </c>
      <c r="H21" s="34"/>
      <c r="I21" s="102" t="str">
        <f>VLOOKUP($A21,Details!$A$3:$M$30,5,0)</f>
        <v>Bank07</v>
      </c>
    </row>
    <row r="22" spans="1:9" s="35" customFormat="1" ht="15.75" x14ac:dyDescent="0.25">
      <c r="A22" s="29" t="s">
        <v>32</v>
      </c>
      <c r="B22" s="180" t="str">
        <f>VLOOKUP($A22,Details!$A$3:$M$30,2,0)</f>
        <v>K2</v>
      </c>
      <c r="C22" s="30" t="str">
        <f>VLOOKUP($A22,Details!$A$3:$M$30,4,0)</f>
        <v>Dyrestallen</v>
      </c>
      <c r="D22" s="33" t="str">
        <f>VLOOKUP($A22,Details!$A$3:$M$30,3,0)</f>
        <v>ZM0002</v>
      </c>
      <c r="E22" s="31" t="str">
        <f>VLOOKUP($A22,Details!$A$3:$M$30,9,0)</f>
        <v>X</v>
      </c>
      <c r="F22" s="32" t="s">
        <v>73</v>
      </c>
      <c r="G22" s="33" t="s">
        <v>73</v>
      </c>
      <c r="H22" s="34"/>
      <c r="I22" s="102" t="str">
        <f>VLOOKUP($A22,Details!$A$3:$M$30,5,0)</f>
        <v>Bank08</v>
      </c>
    </row>
    <row r="23" spans="1:9" s="35" customFormat="1" ht="15.75" x14ac:dyDescent="0.25">
      <c r="A23" s="126" t="s">
        <v>70</v>
      </c>
      <c r="B23" s="181" t="str">
        <f>VLOOKUP($A23,Details!$A$3:$M$30,2,0)</f>
        <v>K2</v>
      </c>
      <c r="C23" s="127" t="str">
        <f>VLOOKUP($A23,Details!$A$3:$M$30,4,0)</f>
        <v>Freezer room</v>
      </c>
      <c r="D23" s="130" t="str">
        <f>VLOOKUP($A23,Details!$A$3:$M$30,3,0)</f>
        <v>ZM0004</v>
      </c>
      <c r="E23" s="128" t="str">
        <f>VLOOKUP($A23,Details!$A$3:$M$30,9,0)</f>
        <v>X</v>
      </c>
      <c r="F23" s="129" t="s">
        <v>73</v>
      </c>
      <c r="G23" s="130"/>
      <c r="H23" s="131" t="s">
        <v>73</v>
      </c>
      <c r="I23" s="132" t="str">
        <f>VLOOKUP($A23,Details!$A$3:$M$30,5,0)</f>
        <v>ZM0004</v>
      </c>
    </row>
    <row r="24" spans="1:9" s="35" customFormat="1" ht="15.75" x14ac:dyDescent="0.25">
      <c r="A24" s="126" t="s">
        <v>64</v>
      </c>
      <c r="B24" s="181" t="str">
        <f>VLOOKUP($A24,Details!$A$3:$M$30,2,0)</f>
        <v>K2</v>
      </c>
      <c r="C24" s="127" t="str">
        <f>VLOOKUP($A24,Details!$A$3:$M$30,4,0)</f>
        <v>Cold room 1</v>
      </c>
      <c r="D24" s="130" t="str">
        <f>VLOOKUP($A24,Details!$A$3:$M$30,3,0)</f>
        <v>ZM0005</v>
      </c>
      <c r="E24" s="128" t="str">
        <f>VLOOKUP($A24,Details!$A$3:$M$30,9,0)</f>
        <v>X</v>
      </c>
      <c r="F24" s="129" t="s">
        <v>73</v>
      </c>
      <c r="G24" s="130"/>
      <c r="H24" s="131" t="s">
        <v>73</v>
      </c>
      <c r="I24" s="132" t="str">
        <f>VLOOKUP($A24,Details!$A$3:$M$30,5,0)</f>
        <v>ZM0005</v>
      </c>
    </row>
    <row r="25" spans="1:9" s="35" customFormat="1" ht="15.75" x14ac:dyDescent="0.25">
      <c r="A25" s="126" t="s">
        <v>66</v>
      </c>
      <c r="B25" s="181" t="str">
        <f>VLOOKUP($A25,Details!$A$3:$M$30,2,0)</f>
        <v>K2</v>
      </c>
      <c r="C25" s="127" t="str">
        <f>VLOOKUP($A25,Details!$A$3:$M$30,4,0)</f>
        <v>Cold room 2</v>
      </c>
      <c r="D25" s="130" t="str">
        <f>VLOOKUP($A25,Details!$A$3:$M$30,3,0)</f>
        <v>ZM0010</v>
      </c>
      <c r="E25" s="128" t="str">
        <f>VLOOKUP($A25,Details!$A$3:$M$30,9,0)</f>
        <v>X</v>
      </c>
      <c r="F25" s="129" t="s">
        <v>73</v>
      </c>
      <c r="G25" s="130"/>
      <c r="H25" s="131" t="s">
        <v>73</v>
      </c>
      <c r="I25" s="132" t="str">
        <f>VLOOKUP($A25,Details!$A$3:$M$30,5,0)</f>
        <v>ZM0010</v>
      </c>
    </row>
    <row r="26" spans="1:9" s="35" customFormat="1" ht="16.5" thickBot="1" x14ac:dyDescent="0.3">
      <c r="A26" s="133" t="s">
        <v>68</v>
      </c>
      <c r="B26" s="183" t="str">
        <f>VLOOKUP($A26,Details!$A$3:$M$30,2,0)</f>
        <v>K2</v>
      </c>
      <c r="C26" s="134" t="str">
        <f>VLOOKUP($A26,Details!$A$3:$M$30,4,0)</f>
        <v>Cold room 3 (LFI)</v>
      </c>
      <c r="D26" s="137" t="str">
        <f>VLOOKUP($A26,Details!$A$3:$M$30,3,0)</f>
        <v>ZM0013</v>
      </c>
      <c r="E26" s="135" t="str">
        <f>VLOOKUP($A26,Details!$A$3:$M$30,9,0)</f>
        <v>X</v>
      </c>
      <c r="F26" s="136" t="s">
        <v>73</v>
      </c>
      <c r="G26" s="137"/>
      <c r="H26" s="138" t="s">
        <v>73</v>
      </c>
      <c r="I26" s="139" t="str">
        <f>VLOOKUP($A26,Details!$A$3:$M$30,5,0)</f>
        <v>ZM0013</v>
      </c>
    </row>
    <row r="27" spans="1:9" s="35" customFormat="1" ht="15.75" x14ac:dyDescent="0.25">
      <c r="B27" s="37"/>
      <c r="E27" s="36"/>
      <c r="F27" s="37"/>
      <c r="G27" s="37"/>
      <c r="H27" s="37"/>
    </row>
    <row r="28" spans="1:9" s="35" customFormat="1" ht="21.75" thickBot="1" x14ac:dyDescent="0.4">
      <c r="A28" s="7" t="s">
        <v>90</v>
      </c>
      <c r="B28" s="178"/>
      <c r="E28" s="36"/>
      <c r="F28" s="37"/>
      <c r="G28" s="37"/>
      <c r="H28" s="37"/>
    </row>
    <row r="29" spans="1:9" s="35" customFormat="1" ht="16.5" thickBot="1" x14ac:dyDescent="0.3">
      <c r="A29" s="15" t="s">
        <v>79</v>
      </c>
      <c r="B29" s="38" t="s">
        <v>81</v>
      </c>
      <c r="C29" s="39" t="s">
        <v>80</v>
      </c>
      <c r="D29" s="252" t="s">
        <v>82</v>
      </c>
      <c r="E29" s="256"/>
      <c r="F29" s="256"/>
      <c r="G29" s="257"/>
    </row>
    <row r="30" spans="1:9" s="35" customFormat="1" ht="15.75" x14ac:dyDescent="0.25">
      <c r="A30" s="159" t="s">
        <v>4</v>
      </c>
      <c r="B30" s="160">
        <f>VLOOKUP($A30,'Contact persons'!$B$18:$G$25,2,0)</f>
        <v>22851801</v>
      </c>
      <c r="C30" s="161">
        <f>VLOOKUP($A30,'Contact persons'!$B$18:$G$25,3,0)</f>
        <v>97786872</v>
      </c>
      <c r="D30" s="258" t="str">
        <f>VLOOKUP($A30,'Contact persons'!$B$18:$G$25,5,0)</f>
        <v>l.e.johannessen@nhm.uio.no</v>
      </c>
      <c r="E30" s="259">
        <f>VLOOKUP($A30,'Contact persons'!$B$18:$G$25,2,0)</f>
        <v>22851801</v>
      </c>
      <c r="F30" s="259">
        <f>VLOOKUP($A30,'Contact persons'!$B$18:$G$25,2,0)</f>
        <v>22851801</v>
      </c>
      <c r="G30" s="260">
        <f>VLOOKUP($A30,'Contact persons'!$B$18:$G$25,2,0)</f>
        <v>22851801</v>
      </c>
    </row>
    <row r="31" spans="1:9" s="35" customFormat="1" ht="15.75" x14ac:dyDescent="0.25">
      <c r="A31" s="143" t="s">
        <v>5</v>
      </c>
      <c r="B31" s="144">
        <f>VLOOKUP($A31,'Contact persons'!$B$18:$G$25,2,0)</f>
        <v>22851866</v>
      </c>
      <c r="C31" s="145">
        <f>VLOOKUP($A31,'Contact persons'!$B$18:$G$25,3,0)</f>
        <v>90120834</v>
      </c>
      <c r="D31" s="261" t="str">
        <f>VLOOKUP($A31,'Contact persons'!$B$18:$G$25,5,0)</f>
        <v>j.a.anmarkrud@nhm.uio.no</v>
      </c>
      <c r="E31" s="262">
        <f>VLOOKUP($A31,'Contact persons'!$B$18:$G$25,2,0)</f>
        <v>22851866</v>
      </c>
      <c r="F31" s="262">
        <f>VLOOKUP($A31,'Contact persons'!$B$18:$G$25,2,0)</f>
        <v>22851866</v>
      </c>
      <c r="G31" s="263">
        <f>VLOOKUP($A31,'Contact persons'!$B$18:$G$25,2,0)</f>
        <v>22851866</v>
      </c>
    </row>
    <row r="32" spans="1:9" s="35" customFormat="1" ht="16.5" thickBot="1" x14ac:dyDescent="0.3">
      <c r="A32" s="140" t="s">
        <v>9</v>
      </c>
      <c r="B32" s="141">
        <f>VLOOKUP($A32,'Contact persons'!$B$18:$G$25,2,0)</f>
        <v>22851837</v>
      </c>
      <c r="C32" s="142">
        <f>VLOOKUP($A32,'Contact persons'!$B$18:$G$25,3,0)</f>
        <v>95204891</v>
      </c>
      <c r="D32" s="264" t="str">
        <f>VLOOKUP($A32,'Contact persons'!$B$18:$G$25,5,0)</f>
        <v>b.a.bjerke@nhm.uio.no</v>
      </c>
      <c r="E32" s="265">
        <f>VLOOKUP($A32,'Contact persons'!$B$18:$G$25,2,0)</f>
        <v>22851837</v>
      </c>
      <c r="F32" s="265">
        <f>VLOOKUP($A32,'Contact persons'!$B$18:$G$25,2,0)</f>
        <v>22851837</v>
      </c>
      <c r="G32" s="266">
        <f>VLOOKUP($A32,'Contact persons'!$B$18:$G$25,2,0)</f>
        <v>22851837</v>
      </c>
    </row>
    <row r="33" spans="2:8" s="35" customFormat="1" ht="15.75" x14ac:dyDescent="0.25">
      <c r="B33" s="37"/>
      <c r="E33" s="37"/>
      <c r="F33" s="37"/>
      <c r="G33" s="37"/>
      <c r="H33" s="37"/>
    </row>
    <row r="34" spans="2:8" s="35" customFormat="1" ht="15.75" x14ac:dyDescent="0.25">
      <c r="B34" s="37"/>
      <c r="E34" s="37"/>
      <c r="F34" s="37"/>
      <c r="G34" s="37"/>
      <c r="H34" s="37"/>
    </row>
    <row r="35" spans="2:8" s="35" customFormat="1" ht="15.75" x14ac:dyDescent="0.25">
      <c r="B35" s="37"/>
      <c r="E35" s="37"/>
      <c r="F35" s="37"/>
      <c r="G35" s="37"/>
      <c r="H35" s="37"/>
    </row>
    <row r="36" spans="2:8" s="35" customFormat="1" ht="15.75" x14ac:dyDescent="0.25">
      <c r="B36" s="37"/>
      <c r="E36" s="37"/>
      <c r="F36" s="37"/>
      <c r="G36" s="37"/>
      <c r="H36" s="37"/>
    </row>
    <row r="37" spans="2:8" s="35" customFormat="1" ht="15.75" x14ac:dyDescent="0.25">
      <c r="B37" s="37"/>
      <c r="E37" s="37"/>
      <c r="F37" s="37"/>
      <c r="G37" s="37"/>
      <c r="H37" s="37"/>
    </row>
    <row r="38" spans="2:8" s="35" customFormat="1" ht="15.75" x14ac:dyDescent="0.25">
      <c r="B38" s="37"/>
      <c r="E38" s="37"/>
      <c r="F38" s="37"/>
      <c r="G38" s="37"/>
      <c r="H38" s="37"/>
    </row>
    <row r="39" spans="2:8" s="35" customFormat="1" ht="15.75" x14ac:dyDescent="0.25">
      <c r="B39" s="37"/>
      <c r="E39" s="37"/>
      <c r="F39" s="37"/>
      <c r="G39" s="37"/>
      <c r="H39" s="37"/>
    </row>
    <row r="40" spans="2:8" s="35" customFormat="1" ht="15.75" x14ac:dyDescent="0.25">
      <c r="B40" s="37"/>
      <c r="E40" s="37"/>
      <c r="F40" s="37"/>
      <c r="G40" s="37"/>
      <c r="H40" s="37"/>
    </row>
    <row r="41" spans="2:8" s="35" customFormat="1" ht="15.75" x14ac:dyDescent="0.25">
      <c r="B41" s="37"/>
      <c r="E41" s="37"/>
      <c r="F41" s="37"/>
      <c r="G41" s="37"/>
      <c r="H41" s="37"/>
    </row>
    <row r="42" spans="2:8" s="35" customFormat="1" ht="15.75" x14ac:dyDescent="0.25">
      <c r="B42" s="37"/>
      <c r="E42" s="37"/>
      <c r="F42" s="37"/>
      <c r="G42" s="37"/>
      <c r="H42" s="37"/>
    </row>
    <row r="43" spans="2:8" s="35" customFormat="1" ht="15.75" x14ac:dyDescent="0.25">
      <c r="B43" s="37"/>
      <c r="E43" s="37"/>
      <c r="F43" s="37"/>
      <c r="G43" s="37"/>
      <c r="H43" s="37"/>
    </row>
    <row r="44" spans="2:8" s="35" customFormat="1" ht="15.75" x14ac:dyDescent="0.25">
      <c r="B44" s="37"/>
      <c r="E44" s="37"/>
      <c r="F44" s="37"/>
      <c r="G44" s="37"/>
      <c r="H44" s="37"/>
    </row>
    <row r="45" spans="2:8" s="35" customFormat="1" ht="15.75" x14ac:dyDescent="0.25">
      <c r="B45" s="37"/>
      <c r="E45" s="37"/>
      <c r="F45" s="37"/>
      <c r="G45" s="37"/>
      <c r="H45" s="37"/>
    </row>
    <row r="46" spans="2:8" s="35" customFormat="1" ht="15.75" x14ac:dyDescent="0.25">
      <c r="B46" s="37"/>
      <c r="E46" s="37"/>
      <c r="F46" s="37"/>
      <c r="G46" s="37"/>
      <c r="H46" s="37"/>
    </row>
    <row r="47" spans="2:8" s="35" customFormat="1" ht="15.75" x14ac:dyDescent="0.25">
      <c r="B47" s="37"/>
      <c r="E47" s="37"/>
      <c r="F47" s="37"/>
      <c r="G47" s="37"/>
      <c r="H47" s="37"/>
    </row>
    <row r="48" spans="2:8" s="35" customFormat="1" ht="15.75" x14ac:dyDescent="0.25">
      <c r="B48" s="37"/>
      <c r="E48" s="37"/>
      <c r="F48" s="37"/>
      <c r="G48" s="37"/>
      <c r="H48" s="37"/>
    </row>
    <row r="49" spans="2:8" s="35" customFormat="1" ht="15.75" x14ac:dyDescent="0.25">
      <c r="B49" s="37"/>
      <c r="E49" s="37"/>
      <c r="F49" s="37"/>
      <c r="G49" s="37"/>
      <c r="H49" s="37"/>
    </row>
    <row r="50" spans="2:8" s="35" customFormat="1" ht="15.75" x14ac:dyDescent="0.25">
      <c r="B50" s="37"/>
      <c r="E50" s="37"/>
      <c r="F50" s="37"/>
      <c r="G50" s="37"/>
      <c r="H50" s="37"/>
    </row>
    <row r="51" spans="2:8" s="35" customFormat="1" ht="15.75" x14ac:dyDescent="0.25">
      <c r="B51" s="37"/>
      <c r="E51" s="37"/>
      <c r="F51" s="37"/>
      <c r="G51" s="37"/>
      <c r="H51" s="37"/>
    </row>
    <row r="52" spans="2:8" s="35" customFormat="1" ht="15.75" x14ac:dyDescent="0.25">
      <c r="B52" s="37"/>
      <c r="E52" s="37"/>
      <c r="F52" s="37"/>
      <c r="G52" s="37"/>
      <c r="H52" s="37"/>
    </row>
    <row r="53" spans="2:8" s="35" customFormat="1" ht="15.75" x14ac:dyDescent="0.25">
      <c r="B53" s="37"/>
      <c r="E53" s="37"/>
      <c r="F53" s="37"/>
      <c r="G53" s="37"/>
      <c r="H53" s="37"/>
    </row>
    <row r="54" spans="2:8" s="35" customFormat="1" ht="15.75" x14ac:dyDescent="0.25">
      <c r="B54" s="37"/>
      <c r="E54" s="37"/>
      <c r="F54" s="37"/>
      <c r="G54" s="37"/>
      <c r="H54" s="37"/>
    </row>
    <row r="55" spans="2:8" s="35" customFormat="1" ht="15.75" x14ac:dyDescent="0.25">
      <c r="B55" s="37"/>
      <c r="E55" s="37"/>
      <c r="F55" s="37"/>
      <c r="G55" s="37"/>
      <c r="H55" s="37"/>
    </row>
    <row r="56" spans="2:8" s="35" customFormat="1" ht="15.75" x14ac:dyDescent="0.25">
      <c r="B56" s="37"/>
      <c r="E56" s="37"/>
      <c r="F56" s="37"/>
      <c r="G56" s="37"/>
      <c r="H56" s="37"/>
    </row>
    <row r="57" spans="2:8" s="35" customFormat="1" ht="15.75" x14ac:dyDescent="0.25">
      <c r="B57" s="37"/>
      <c r="E57" s="37"/>
      <c r="F57" s="37"/>
      <c r="G57" s="37"/>
      <c r="H57" s="37"/>
    </row>
    <row r="58" spans="2:8" s="35" customFormat="1" ht="15.75" x14ac:dyDescent="0.25">
      <c r="B58" s="37"/>
      <c r="E58" s="37"/>
      <c r="F58" s="37"/>
      <c r="G58" s="37"/>
      <c r="H58" s="37"/>
    </row>
    <row r="59" spans="2:8" s="35" customFormat="1" ht="15.75" x14ac:dyDescent="0.25">
      <c r="B59" s="37"/>
      <c r="E59" s="37"/>
      <c r="F59" s="37"/>
      <c r="G59" s="37"/>
      <c r="H59" s="37"/>
    </row>
    <row r="60" spans="2:8" s="35" customFormat="1" ht="15.75" x14ac:dyDescent="0.25">
      <c r="B60" s="37"/>
      <c r="E60" s="37"/>
      <c r="F60" s="37"/>
      <c r="G60" s="37"/>
      <c r="H60" s="37"/>
    </row>
    <row r="61" spans="2:8" s="35" customFormat="1" ht="15.75" x14ac:dyDescent="0.25">
      <c r="B61" s="37"/>
      <c r="E61" s="37"/>
      <c r="F61" s="37"/>
      <c r="G61" s="37"/>
      <c r="H61" s="37"/>
    </row>
    <row r="62" spans="2:8" s="35" customFormat="1" ht="15.75" x14ac:dyDescent="0.25">
      <c r="B62" s="37"/>
      <c r="E62" s="37"/>
      <c r="F62" s="37"/>
      <c r="G62" s="37"/>
      <c r="H62" s="37"/>
    </row>
    <row r="63" spans="2:8" s="35" customFormat="1" ht="15.75" x14ac:dyDescent="0.25">
      <c r="B63" s="37"/>
      <c r="E63" s="37"/>
      <c r="F63" s="37"/>
      <c r="G63" s="37"/>
      <c r="H63" s="37"/>
    </row>
    <row r="64" spans="2:8" s="35" customFormat="1" ht="15.75" x14ac:dyDescent="0.25">
      <c r="B64" s="37"/>
      <c r="E64" s="37"/>
      <c r="F64" s="37"/>
      <c r="G64" s="37"/>
      <c r="H64" s="37"/>
    </row>
    <row r="65" spans="2:8" s="35" customFormat="1" ht="15.75" x14ac:dyDescent="0.25">
      <c r="B65" s="37"/>
      <c r="E65" s="37"/>
      <c r="F65" s="37"/>
      <c r="G65" s="37"/>
      <c r="H65" s="37"/>
    </row>
    <row r="66" spans="2:8" s="35" customFormat="1" ht="15.75" x14ac:dyDescent="0.25">
      <c r="B66" s="37"/>
      <c r="E66" s="37"/>
      <c r="F66" s="37"/>
      <c r="G66" s="37"/>
      <c r="H66" s="37"/>
    </row>
    <row r="67" spans="2:8" s="35" customFormat="1" ht="15.75" x14ac:dyDescent="0.25">
      <c r="B67" s="37"/>
      <c r="E67" s="37"/>
      <c r="F67" s="37"/>
      <c r="G67" s="37"/>
      <c r="H67" s="37"/>
    </row>
    <row r="68" spans="2:8" s="35" customFormat="1" ht="15.75" x14ac:dyDescent="0.25">
      <c r="B68" s="37"/>
      <c r="E68" s="37"/>
      <c r="F68" s="37"/>
      <c r="G68" s="37"/>
      <c r="H68" s="37"/>
    </row>
    <row r="69" spans="2:8" s="35" customFormat="1" ht="15.75" x14ac:dyDescent="0.25">
      <c r="B69" s="37"/>
      <c r="E69" s="37"/>
      <c r="F69" s="37"/>
      <c r="G69" s="37"/>
      <c r="H69" s="37"/>
    </row>
    <row r="70" spans="2:8" s="35" customFormat="1" ht="15.75" x14ac:dyDescent="0.25">
      <c r="B70" s="37"/>
      <c r="E70" s="37"/>
      <c r="F70" s="37"/>
      <c r="G70" s="37"/>
      <c r="H70" s="37"/>
    </row>
    <row r="71" spans="2:8" s="35" customFormat="1" ht="15.75" x14ac:dyDescent="0.25">
      <c r="B71" s="37"/>
      <c r="E71" s="37"/>
      <c r="F71" s="37"/>
      <c r="G71" s="37"/>
      <c r="H71" s="37"/>
    </row>
    <row r="72" spans="2:8" s="35" customFormat="1" ht="15.75" x14ac:dyDescent="0.25">
      <c r="B72" s="37"/>
      <c r="E72" s="37"/>
      <c r="F72" s="37"/>
      <c r="G72" s="37"/>
      <c r="H72" s="37"/>
    </row>
    <row r="73" spans="2:8" s="35" customFormat="1" ht="15.75" x14ac:dyDescent="0.25">
      <c r="B73" s="37"/>
      <c r="E73" s="37"/>
      <c r="F73" s="37"/>
      <c r="G73" s="37"/>
      <c r="H73" s="37"/>
    </row>
    <row r="74" spans="2:8" s="35" customFormat="1" ht="15.75" x14ac:dyDescent="0.25">
      <c r="B74" s="37"/>
      <c r="E74" s="37"/>
      <c r="F74" s="37"/>
      <c r="G74" s="37"/>
      <c r="H74" s="37"/>
    </row>
    <row r="75" spans="2:8" s="35" customFormat="1" ht="15.75" x14ac:dyDescent="0.25">
      <c r="B75" s="37"/>
      <c r="E75" s="37"/>
      <c r="F75" s="37"/>
      <c r="G75" s="37"/>
      <c r="H75" s="37"/>
    </row>
  </sheetData>
  <sortState ref="A5:I26">
    <sortCondition ref="B5:B26"/>
    <sortCondition ref="D5:D26"/>
    <sortCondition ref="A5:A26"/>
  </sortState>
  <mergeCells count="4">
    <mergeCell ref="D29:G29"/>
    <mergeCell ref="D30:G30"/>
    <mergeCell ref="D31:G31"/>
    <mergeCell ref="D32:G32"/>
  </mergeCells>
  <pageMargins left="0.7" right="0.7" top="0.75" bottom="0.75" header="0.3" footer="0.3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workbookViewId="0"/>
  </sheetViews>
  <sheetFormatPr defaultRowHeight="18.75" x14ac:dyDescent="0.3"/>
  <cols>
    <col min="1" max="2" width="23.28515625" style="3" customWidth="1"/>
    <col min="3" max="3" width="14.85546875" style="6" bestFit="1" customWidth="1"/>
    <col min="4" max="4" width="4.7109375" style="3" customWidth="1"/>
    <col min="5" max="5" width="14.5703125" style="3" customWidth="1"/>
    <col min="6" max="6" width="22.42578125" style="3" customWidth="1"/>
    <col min="7" max="7" width="28.140625" style="3" customWidth="1"/>
  </cols>
  <sheetData>
    <row r="1" spans="1:7" s="41" customFormat="1" ht="26.25" x14ac:dyDescent="0.4">
      <c r="A1" s="43" t="s">
        <v>105</v>
      </c>
      <c r="B1" s="42"/>
      <c r="C1" s="44"/>
      <c r="D1" s="42"/>
      <c r="E1" s="42"/>
      <c r="F1" s="45"/>
      <c r="G1" s="45" t="s">
        <v>95</v>
      </c>
    </row>
    <row r="2" spans="1:7" s="4" customFormat="1" ht="15" x14ac:dyDescent="0.25">
      <c r="A2" s="1"/>
      <c r="D2" s="5"/>
    </row>
    <row r="3" spans="1:7" s="40" customFormat="1" ht="21.75" thickBot="1" x14ac:dyDescent="0.4">
      <c r="A3" s="7" t="s">
        <v>93</v>
      </c>
      <c r="B3" s="7"/>
      <c r="C3" s="8"/>
      <c r="D3" s="7"/>
      <c r="E3" s="7" t="s">
        <v>92</v>
      </c>
      <c r="F3" s="7"/>
      <c r="G3" s="7"/>
    </row>
    <row r="4" spans="1:7" s="49" customFormat="1" ht="32.25" thickBot="1" x14ac:dyDescent="0.3">
      <c r="A4" s="46" t="s">
        <v>91</v>
      </c>
      <c r="B4" s="47" t="s">
        <v>89</v>
      </c>
      <c r="C4" s="48" t="s">
        <v>97</v>
      </c>
      <c r="E4" s="97" t="s">
        <v>91</v>
      </c>
      <c r="F4" s="47" t="s">
        <v>76</v>
      </c>
      <c r="G4" s="47" t="s">
        <v>75</v>
      </c>
    </row>
    <row r="5" spans="1:7" s="35" customFormat="1" ht="15.75" x14ac:dyDescent="0.25">
      <c r="A5" s="50" t="s">
        <v>21</v>
      </c>
      <c r="B5" s="51" t="str">
        <f>VLOOKUP(A5,Details!$A$3:M30,5,0)</f>
        <v>Bank01</v>
      </c>
      <c r="C5" s="18"/>
      <c r="E5" s="52" t="s">
        <v>10</v>
      </c>
      <c r="F5" s="53" t="s">
        <v>23</v>
      </c>
      <c r="G5" s="53" t="s">
        <v>98</v>
      </c>
    </row>
    <row r="6" spans="1:7" s="35" customFormat="1" ht="15.75" x14ac:dyDescent="0.25">
      <c r="A6" s="54" t="s">
        <v>24</v>
      </c>
      <c r="B6" s="55" t="str">
        <f>VLOOKUP(A6,Details!$A$3:L31,5,0)</f>
        <v>Bank02</v>
      </c>
      <c r="C6" s="20"/>
      <c r="E6" s="56" t="s">
        <v>13</v>
      </c>
      <c r="F6" s="57" t="s">
        <v>108</v>
      </c>
      <c r="G6" s="57" t="s">
        <v>99</v>
      </c>
    </row>
    <row r="7" spans="1:7" s="35" customFormat="1" ht="15.75" x14ac:dyDescent="0.25">
      <c r="A7" s="54" t="s">
        <v>26</v>
      </c>
      <c r="B7" s="55" t="str">
        <f>VLOOKUP(A7,Details!$A$3:L32,5,0)</f>
        <v>Bank03</v>
      </c>
      <c r="C7" s="20"/>
      <c r="E7" s="56" t="s">
        <v>11</v>
      </c>
      <c r="F7" s="57" t="s">
        <v>134</v>
      </c>
      <c r="G7" s="57" t="s">
        <v>137</v>
      </c>
    </row>
    <row r="8" spans="1:7" s="35" customFormat="1" ht="15.75" x14ac:dyDescent="0.25">
      <c r="A8" s="54" t="s">
        <v>28</v>
      </c>
      <c r="B8" s="55" t="str">
        <f>VLOOKUP(A8,Details!$A$3:L33,5,0)</f>
        <v>Bank04</v>
      </c>
      <c r="C8" s="20"/>
      <c r="E8" s="56" t="s">
        <v>12</v>
      </c>
      <c r="F8" s="57" t="s">
        <v>109</v>
      </c>
      <c r="G8" s="57" t="s">
        <v>106</v>
      </c>
    </row>
    <row r="9" spans="1:7" s="35" customFormat="1" ht="15.75" x14ac:dyDescent="0.25">
      <c r="A9" s="54" t="s">
        <v>30</v>
      </c>
      <c r="B9" s="55" t="str">
        <f>VLOOKUP(A9,Details!$A$3:L34,5,0)</f>
        <v>Bank07</v>
      </c>
      <c r="C9" s="20"/>
      <c r="E9" s="56" t="s">
        <v>14</v>
      </c>
      <c r="F9" s="57" t="s">
        <v>110</v>
      </c>
      <c r="G9" s="57" t="s">
        <v>107</v>
      </c>
    </row>
    <row r="10" spans="1:7" s="35" customFormat="1" ht="15.75" x14ac:dyDescent="0.25">
      <c r="A10" s="54" t="s">
        <v>32</v>
      </c>
      <c r="B10" s="55" t="str">
        <f>VLOOKUP(A10,Details!$A$3:L35,5,0)</f>
        <v>Bank08</v>
      </c>
      <c r="C10" s="20"/>
      <c r="E10" s="56" t="s">
        <v>15</v>
      </c>
      <c r="F10" s="57" t="s">
        <v>111</v>
      </c>
      <c r="G10" s="57" t="s">
        <v>71</v>
      </c>
    </row>
    <row r="11" spans="1:7" s="35" customFormat="1" ht="16.5" thickBot="1" x14ac:dyDescent="0.3">
      <c r="A11" s="19" t="s">
        <v>34</v>
      </c>
      <c r="B11" s="55" t="str">
        <f>VLOOKUP(A11,Details!$A$3:L36,5,0)</f>
        <v>Bank05</v>
      </c>
      <c r="C11" s="20" t="s">
        <v>36</v>
      </c>
      <c r="E11" s="58" t="s">
        <v>37</v>
      </c>
      <c r="F11" s="59" t="s">
        <v>130</v>
      </c>
      <c r="G11" s="59" t="s">
        <v>38</v>
      </c>
    </row>
    <row r="12" spans="1:7" s="35" customFormat="1" ht="15.75" x14ac:dyDescent="0.25">
      <c r="A12" s="19" t="s">
        <v>39</v>
      </c>
      <c r="B12" s="55" t="str">
        <f>VLOOKUP(A12,Details!$A$3:L37,5,0)</f>
        <v>Bank06</v>
      </c>
      <c r="C12" s="20" t="s">
        <v>36</v>
      </c>
    </row>
    <row r="13" spans="1:7" s="35" customFormat="1" ht="16.5" thickBot="1" x14ac:dyDescent="0.3">
      <c r="A13" s="21" t="s">
        <v>41</v>
      </c>
      <c r="B13" s="60" t="str">
        <f>VLOOKUP(A13,Details!$A$3:L38,5,0)</f>
        <v>Room temp. ZM0002</v>
      </c>
      <c r="C13" s="22" t="s">
        <v>36</v>
      </c>
    </row>
    <row r="14" spans="1:7" s="35" customFormat="1" ht="15.75" x14ac:dyDescent="0.25">
      <c r="A14" s="61" t="s">
        <v>42</v>
      </c>
      <c r="B14" s="62" t="str">
        <f>VLOOKUP(A14,Details!$A$3:L39,5,0)</f>
        <v>Lab04</v>
      </c>
      <c r="C14" s="63"/>
    </row>
    <row r="15" spans="1:7" s="35" customFormat="1" ht="15.75" x14ac:dyDescent="0.25">
      <c r="A15" s="19" t="s">
        <v>44</v>
      </c>
      <c r="B15" s="55" t="str">
        <f>VLOOKUP(A15,Details!$A$3:L40,5,0)</f>
        <v>Lab01</v>
      </c>
      <c r="C15" s="20" t="s">
        <v>36</v>
      </c>
    </row>
    <row r="16" spans="1:7" s="35" customFormat="1" ht="15.75" x14ac:dyDescent="0.25">
      <c r="A16" s="19" t="s">
        <v>46</v>
      </c>
      <c r="B16" s="55" t="str">
        <f>VLOOKUP(A16,Details!$A$3:L41,5,0)</f>
        <v>Lab02</v>
      </c>
      <c r="C16" s="20" t="s">
        <v>36</v>
      </c>
    </row>
    <row r="17" spans="1:3" s="35" customFormat="1" ht="15.75" x14ac:dyDescent="0.25">
      <c r="A17" s="19" t="s">
        <v>48</v>
      </c>
      <c r="B17" s="55" t="str">
        <f>VLOOKUP(A17,Details!$A$3:L42,5,0)</f>
        <v>Lab03</v>
      </c>
      <c r="C17" s="20" t="s">
        <v>36</v>
      </c>
    </row>
    <row r="18" spans="1:3" s="35" customFormat="1" ht="16.5" thickBot="1" x14ac:dyDescent="0.3">
      <c r="A18" s="19" t="s">
        <v>50</v>
      </c>
      <c r="B18" s="55" t="str">
        <f>VLOOKUP(A18,Details!$A$3:L43,5,0)</f>
        <v>Room temp. ZM011A</v>
      </c>
      <c r="C18" s="20" t="s">
        <v>36</v>
      </c>
    </row>
    <row r="19" spans="1:3" s="35" customFormat="1" ht="15.75" x14ac:dyDescent="0.25">
      <c r="A19" s="17" t="s">
        <v>51</v>
      </c>
      <c r="B19" s="51" t="str">
        <f>VLOOKUP(A19,Details!$A$3:L44,5,0)</f>
        <v>Ute01</v>
      </c>
      <c r="C19" s="18" t="s">
        <v>36</v>
      </c>
    </row>
    <row r="20" spans="1:3" s="35" customFormat="1" ht="15.75" x14ac:dyDescent="0.25">
      <c r="A20" s="19" t="s">
        <v>53</v>
      </c>
      <c r="B20" s="55" t="str">
        <f>VLOOKUP(A20,Details!$A$3:L45,5,0)</f>
        <v>Ute02</v>
      </c>
      <c r="C20" s="20" t="s">
        <v>36</v>
      </c>
    </row>
    <row r="21" spans="1:3" s="35" customFormat="1" ht="15.75" x14ac:dyDescent="0.25">
      <c r="A21" s="19" t="s">
        <v>55</v>
      </c>
      <c r="B21" s="55" t="str">
        <f>VLOOKUP(A21,Details!$A$3:L46,5,0)</f>
        <v>Ute03</v>
      </c>
      <c r="C21" s="20" t="s">
        <v>36</v>
      </c>
    </row>
    <row r="22" spans="1:3" s="35" customFormat="1" ht="16.5" thickBot="1" x14ac:dyDescent="0.3">
      <c r="A22" s="21" t="s">
        <v>57</v>
      </c>
      <c r="B22" s="60" t="str">
        <f>VLOOKUP(A22,Details!$A$3:L47,5,0)</f>
        <v>Room temp. Rom 103</v>
      </c>
      <c r="C22" s="22" t="s">
        <v>36</v>
      </c>
    </row>
    <row r="23" spans="1:3" s="35" customFormat="1" ht="15.75" x14ac:dyDescent="0.25">
      <c r="A23" s="17" t="s">
        <v>58</v>
      </c>
      <c r="B23" s="51" t="str">
        <f>VLOOKUP(A23,Details!$A$3:L48,5,0)</f>
        <v>Tax01</v>
      </c>
      <c r="C23" s="18" t="s">
        <v>36</v>
      </c>
    </row>
    <row r="24" spans="1:3" s="35" customFormat="1" ht="15.75" x14ac:dyDescent="0.25">
      <c r="A24" s="19" t="s">
        <v>60</v>
      </c>
      <c r="B24" s="55" t="str">
        <f>VLOOKUP(A24,Details!$A$3:L49,5,0)</f>
        <v>Tax02</v>
      </c>
      <c r="C24" s="20" t="s">
        <v>36</v>
      </c>
    </row>
    <row r="25" spans="1:3" s="35" customFormat="1" ht="16.5" thickBot="1" x14ac:dyDescent="0.3">
      <c r="A25" s="21" t="s">
        <v>62</v>
      </c>
      <c r="B25" s="60" t="str">
        <f>VLOOKUP(A25,Details!$A$3:L50,5,0)</f>
        <v>Tax03</v>
      </c>
      <c r="C25" s="22" t="s">
        <v>36</v>
      </c>
    </row>
    <row r="26" spans="1:3" s="35" customFormat="1" ht="15.75" x14ac:dyDescent="0.25">
      <c r="A26" s="17" t="s">
        <v>64</v>
      </c>
      <c r="B26" s="51" t="str">
        <f>VLOOKUP(A26,Details!$A$3:L51,5,0)</f>
        <v>ZM0005</v>
      </c>
      <c r="C26" s="18"/>
    </row>
    <row r="27" spans="1:3" s="35" customFormat="1" ht="15.75" x14ac:dyDescent="0.25">
      <c r="A27" s="19" t="s">
        <v>66</v>
      </c>
      <c r="B27" s="55" t="str">
        <f>VLOOKUP(A27,Details!$A$3:L52,5,0)</f>
        <v>ZM0010</v>
      </c>
      <c r="C27" s="20"/>
    </row>
    <row r="28" spans="1:3" s="35" customFormat="1" ht="15.75" x14ac:dyDescent="0.25">
      <c r="A28" s="19" t="s">
        <v>68</v>
      </c>
      <c r="B28" s="55" t="str">
        <f>VLOOKUP(A28,Details!$A$3:L53,5,0)</f>
        <v>ZM0013</v>
      </c>
      <c r="C28" s="20" t="s">
        <v>36</v>
      </c>
    </row>
    <row r="29" spans="1:3" s="35" customFormat="1" ht="16.5" thickBot="1" x14ac:dyDescent="0.3">
      <c r="A29" s="21" t="s">
        <v>70</v>
      </c>
      <c r="B29" s="60" t="str">
        <f>VLOOKUP(A29,Details!$A$3:L54,5,0)</f>
        <v>ZM0004</v>
      </c>
      <c r="C29" s="22"/>
    </row>
    <row r="30" spans="1:3" s="35" customFormat="1" ht="16.5" thickBot="1" x14ac:dyDescent="0.3">
      <c r="A30" s="64" t="s">
        <v>72</v>
      </c>
      <c r="B30" s="65" t="str">
        <f>VLOOKUP(A30,Details!$A$3:L55,5,0)</f>
        <v>Room temp. ZM005</v>
      </c>
      <c r="C30" s="66" t="s">
        <v>36</v>
      </c>
    </row>
    <row r="31" spans="1:3" s="35" customFormat="1" ht="15.75" x14ac:dyDescent="0.25">
      <c r="C31" s="98"/>
    </row>
    <row r="32" spans="1:3" s="35" customFormat="1" ht="15.75" x14ac:dyDescent="0.25">
      <c r="C32" s="98"/>
    </row>
  </sheetData>
  <pageMargins left="0.7" right="0.7" top="0.75" bottom="0.75" header="0.3" footer="0.3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Details</vt:lpstr>
      <vt:lpstr>Contact persons</vt:lpstr>
      <vt:lpstr>SMS warning</vt:lpstr>
      <vt:lpstr>Overview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Erik Johannessen</dc:creator>
  <cp:lastModifiedBy>Lars Erik Johannessen</cp:lastModifiedBy>
  <cp:lastPrinted>2018-11-11T10:36:04Z</cp:lastPrinted>
  <dcterms:created xsi:type="dcterms:W3CDTF">2017-01-13T13:34:35Z</dcterms:created>
  <dcterms:modified xsi:type="dcterms:W3CDTF">2019-01-28T10:25:14Z</dcterms:modified>
</cp:coreProperties>
</file>